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ютий\1802\звіти по паспортам культура\"/>
    </mc:Choice>
  </mc:AlternateContent>
  <bookViews>
    <workbookView xWindow="0" yWindow="0" windowWidth="28800" windowHeight="11835"/>
  </bookViews>
  <sheets>
    <sheet name="1011080" sheetId="1" r:id="rId1"/>
  </sheets>
  <definedNames>
    <definedName name="_xlnm.Print_Area" localSheetId="0">'1011080'!$A$1:$M$96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E33" i="1"/>
  <c r="F33" i="1"/>
  <c r="F32" i="1" s="1"/>
  <c r="G33" i="1"/>
  <c r="M33" i="1" s="1"/>
  <c r="J33" i="1"/>
  <c r="K33" i="1"/>
  <c r="E34" i="1"/>
  <c r="G34" i="1" s="1"/>
  <c r="G79" i="1" s="1"/>
  <c r="F34" i="1"/>
  <c r="H34" i="1"/>
  <c r="H79" i="1" s="1"/>
  <c r="I34" i="1"/>
  <c r="I32" i="1" s="1"/>
  <c r="L34" i="1"/>
  <c r="E35" i="1"/>
  <c r="F35" i="1"/>
  <c r="F80" i="1" s="1"/>
  <c r="G35" i="1"/>
  <c r="G80" i="1" s="1"/>
  <c r="H35" i="1"/>
  <c r="I35" i="1"/>
  <c r="J35" i="1"/>
  <c r="M35" i="1" s="1"/>
  <c r="K35" i="1"/>
  <c r="L35" i="1"/>
  <c r="E51" i="1"/>
  <c r="F51" i="1"/>
  <c r="G51" i="1"/>
  <c r="H51" i="1"/>
  <c r="J51" i="1" s="1"/>
  <c r="I51" i="1"/>
  <c r="G54" i="1"/>
  <c r="J54" i="1"/>
  <c r="G57" i="1"/>
  <c r="J57" i="1"/>
  <c r="E58" i="1"/>
  <c r="E56" i="1" s="1"/>
  <c r="G56" i="1" s="1"/>
  <c r="F58" i="1"/>
  <c r="F56" i="1" s="1"/>
  <c r="G58" i="1"/>
  <c r="H58" i="1"/>
  <c r="J58" i="1" s="1"/>
  <c r="I58" i="1"/>
  <c r="I56" i="1" s="1"/>
  <c r="F59" i="1"/>
  <c r="G59" i="1"/>
  <c r="I59" i="1"/>
  <c r="J59" i="1" s="1"/>
  <c r="F60" i="1"/>
  <c r="G60" i="1"/>
  <c r="I60" i="1"/>
  <c r="J60" i="1" s="1"/>
  <c r="E61" i="1"/>
  <c r="G61" i="1" s="1"/>
  <c r="F61" i="1"/>
  <c r="H61" i="1"/>
  <c r="I61" i="1"/>
  <c r="J61" i="1"/>
  <c r="L62" i="1"/>
  <c r="G63" i="1"/>
  <c r="J63" i="1"/>
  <c r="M63" i="1" s="1"/>
  <c r="L63" i="1"/>
  <c r="F64" i="1"/>
  <c r="G64" i="1" s="1"/>
  <c r="M64" i="1" s="1"/>
  <c r="J64" i="1"/>
  <c r="G65" i="1"/>
  <c r="J65" i="1"/>
  <c r="G66" i="1"/>
  <c r="J66" i="1"/>
  <c r="I69" i="1"/>
  <c r="E70" i="1"/>
  <c r="E69" i="1" s="1"/>
  <c r="F70" i="1"/>
  <c r="F69" i="1" s="1"/>
  <c r="G70" i="1"/>
  <c r="H70" i="1"/>
  <c r="J70" i="1" s="1"/>
  <c r="L70" i="1"/>
  <c r="E71" i="1"/>
  <c r="F71" i="1"/>
  <c r="G71" i="1"/>
  <c r="H71" i="1"/>
  <c r="J71" i="1" s="1"/>
  <c r="M71" i="1" s="1"/>
  <c r="I71" i="1"/>
  <c r="L71" i="1" s="1"/>
  <c r="K71" i="1"/>
  <c r="E72" i="1"/>
  <c r="F72" i="1"/>
  <c r="G72" i="1"/>
  <c r="H72" i="1"/>
  <c r="K72" i="1" s="1"/>
  <c r="I72" i="1"/>
  <c r="I80" i="1" s="1"/>
  <c r="L80" i="1" s="1"/>
  <c r="J72" i="1"/>
  <c r="M72" i="1" s="1"/>
  <c r="G73" i="1"/>
  <c r="J73" i="1"/>
  <c r="K73" i="1"/>
  <c r="M73" i="1"/>
  <c r="G74" i="1"/>
  <c r="J74" i="1"/>
  <c r="E78" i="1"/>
  <c r="F78" i="1"/>
  <c r="G78" i="1"/>
  <c r="I78" i="1"/>
  <c r="L78" i="1" s="1"/>
  <c r="F79" i="1"/>
  <c r="I79" i="1"/>
  <c r="L79" i="1" s="1"/>
  <c r="E80" i="1"/>
  <c r="H80" i="1"/>
  <c r="K80" i="1" s="1"/>
  <c r="F81" i="1"/>
  <c r="G81" i="1"/>
  <c r="I81" i="1"/>
  <c r="J81" i="1" s="1"/>
  <c r="M81" i="1" s="1"/>
  <c r="G84" i="1"/>
  <c r="I84" i="1"/>
  <c r="J84" i="1" s="1"/>
  <c r="M84" i="1" s="1"/>
  <c r="G85" i="1"/>
  <c r="J85" i="1"/>
  <c r="L69" i="1" l="1"/>
  <c r="J78" i="1"/>
  <c r="M78" i="1" s="1"/>
  <c r="M70" i="1"/>
  <c r="F43" i="1"/>
  <c r="F42" i="1" s="1"/>
  <c r="F77" i="1"/>
  <c r="G69" i="1"/>
  <c r="I77" i="1"/>
  <c r="L77" i="1" s="1"/>
  <c r="L32" i="1"/>
  <c r="L43" i="1" s="1"/>
  <c r="L42" i="1" s="1"/>
  <c r="I43" i="1"/>
  <c r="I42" i="1" s="1"/>
  <c r="K79" i="1"/>
  <c r="E79" i="1"/>
  <c r="H69" i="1"/>
  <c r="H56" i="1"/>
  <c r="J56" i="1" s="1"/>
  <c r="L64" i="1"/>
  <c r="K34" i="1"/>
  <c r="L81" i="1"/>
  <c r="J80" i="1"/>
  <c r="M80" i="1" s="1"/>
  <c r="L72" i="1"/>
  <c r="J34" i="1"/>
  <c r="E32" i="1"/>
  <c r="L33" i="1"/>
  <c r="H32" i="1"/>
  <c r="L84" i="1"/>
  <c r="K70" i="1"/>
  <c r="H78" i="1"/>
  <c r="K78" i="1" s="1"/>
  <c r="J32" i="1" l="1"/>
  <c r="K32" i="1"/>
  <c r="K43" i="1" s="1"/>
  <c r="K42" i="1" s="1"/>
  <c r="H43" i="1"/>
  <c r="H42" i="1" s="1"/>
  <c r="H62" i="1" s="1"/>
  <c r="H77" i="1"/>
  <c r="G32" i="1"/>
  <c r="E43" i="1"/>
  <c r="E42" i="1" s="1"/>
  <c r="E77" i="1"/>
  <c r="E62" i="1"/>
  <c r="G62" i="1" s="1"/>
  <c r="J69" i="1"/>
  <c r="M69" i="1" s="1"/>
  <c r="K69" i="1"/>
  <c r="J79" i="1"/>
  <c r="M79" i="1" s="1"/>
  <c r="M34" i="1"/>
  <c r="J77" i="1" l="1"/>
  <c r="J43" i="1"/>
  <c r="J42" i="1" s="1"/>
  <c r="M32" i="1"/>
  <c r="M43" i="1" s="1"/>
  <c r="M42" i="1" s="1"/>
  <c r="G77" i="1"/>
  <c r="G43" i="1"/>
  <c r="G42" i="1" s="1"/>
  <c r="K77" i="1"/>
  <c r="J62" i="1"/>
  <c r="M62" i="1" s="1"/>
  <c r="K62" i="1"/>
  <c r="M77" i="1" l="1"/>
</calcChain>
</file>

<file path=xl/sharedStrings.xml><?xml version="1.0" encoding="utf-8"?>
<sst xmlns="http://schemas.openxmlformats.org/spreadsheetml/2006/main" count="192" uniqueCount="104">
  <si>
    <t>Олена ТИМЦЯСЬ</t>
  </si>
  <si>
    <t>Керівник самостійного структурного підрозділу з фінансово-економічних питань - головного розпорядника бюджетних коштів</t>
  </si>
  <si>
    <t>Артем РОМАСЮКОВ</t>
  </si>
  <si>
    <t>Керівник установи - головного розпорядника бюджетних коштів</t>
  </si>
  <si>
    <t>* Зазначаються всі напрями використання бюджетних коштів, затверджені у паспорті бюджетної програми.</t>
  </si>
  <si>
    <t>Видатки у звітному році здійснені відповідно до затверджених напрямів використання бюджетних коштів.</t>
  </si>
  <si>
    <t>10. Узагальнений висновок про виконання бюджетної програми.</t>
  </si>
  <si>
    <t xml:space="preserve">Аналіз стану виконання результативних показників                                                                                                                                                                          Аналіз відхилень свідчить про те, що загальна сума видатків на забезпечення діяльності мистецьких шкіл не перевищує запланованої, а на зменшення показників по деяким позиціям вплинув карантин </t>
  </si>
  <si>
    <t>На зменшення показників динаміки вплинув карантин</t>
  </si>
  <si>
    <t>розрахунок</t>
  </si>
  <si>
    <t>%</t>
  </si>
  <si>
    <t>Відсоток виконання продовження робіт по капітальному ремонту прилеглої території ХДШМ Райдуга, по вул.Курчатова,9  у 2021 році до загального обсягу робіт</t>
  </si>
  <si>
    <t>Динаміка збільшення власних надходжень у школах естетичного виховання у плановому періоді відповідно до фактичного показника попереднього періоду</t>
  </si>
  <si>
    <t>якості</t>
  </si>
  <si>
    <t>Розбіжності між затвердженими та досягнутими показниками пояснюються зміною контингенту учнів.</t>
  </si>
  <si>
    <t>грн.</t>
  </si>
  <si>
    <t>Середні витрати  на придбання однієї одиниці музичних інструментів</t>
  </si>
  <si>
    <t>в  школах мистецтв</t>
  </si>
  <si>
    <t xml:space="preserve"> в художніх школах</t>
  </si>
  <si>
    <t xml:space="preserve"> в музичних школах</t>
  </si>
  <si>
    <t>Витрати на навчання одного учня,який отримує освіту в школах естетичного виховання, усього  в т.ч.</t>
  </si>
  <si>
    <t>ефективності</t>
  </si>
  <si>
    <t>Кількість учнів зменшилась у звязку із карантином. На підставі документів про встановлення пільги по оплаті за навчання визначається кількість звільнених від плати учнів</t>
  </si>
  <si>
    <t>рішення сесії</t>
  </si>
  <si>
    <t>од.</t>
  </si>
  <si>
    <t>Кількість обєктів для капітального ремонту</t>
  </si>
  <si>
    <t>статистичні дані</t>
  </si>
  <si>
    <t>осіб</t>
  </si>
  <si>
    <t>Кількість учнів,звільнених від плати за навчання</t>
  </si>
  <si>
    <t>Кількість учнів,які отримують освіту у мистецьких школах, усього в т. ч.</t>
  </si>
  <si>
    <t>продукту</t>
  </si>
  <si>
    <t xml:space="preserve">Відхилення по загальному фонду пояснюється економією коштів по КЕКВ 2120 за рахунок  зниженої відсоткової ставки єдиного соціального внеску по працюючим інвалідам, а також за рахунок різниці між плановими та фактичними тарифами енергоносіїв.  </t>
  </si>
  <si>
    <t>кошторис</t>
  </si>
  <si>
    <t>Витрати на придбання музичних інструментів</t>
  </si>
  <si>
    <t>Витрати на проведення капітального ремонту прилеглої території ДШМ Райдуга</t>
  </si>
  <si>
    <t xml:space="preserve">у тому числі плата за навчання у школах естетичного виховання </t>
  </si>
  <si>
    <t>Видатки на утримання шкіл за рахунок спеціального фонду</t>
  </si>
  <si>
    <t>Видатки на отримання освіти у мистецьких школах за рахунок загального фонду</t>
  </si>
  <si>
    <t>штатний розпис</t>
  </si>
  <si>
    <t>робітників</t>
  </si>
  <si>
    <t>обслуговуючого та технічного персоналу</t>
  </si>
  <si>
    <t>спеціалістів</t>
  </si>
  <si>
    <t>штатний розпис, тарифікація</t>
  </si>
  <si>
    <t>педагогічного персоналу</t>
  </si>
  <si>
    <t>керівних працівників</t>
  </si>
  <si>
    <t>Кількість ставок, всього в тому числі</t>
  </si>
  <si>
    <t>Мережа</t>
  </si>
  <si>
    <t>школи мистецтв</t>
  </si>
  <si>
    <t>художніх шкіл</t>
  </si>
  <si>
    <t>музичних шкіл</t>
  </si>
  <si>
    <t>у тому числі</t>
  </si>
  <si>
    <t xml:space="preserve">Кількість установ            </t>
  </si>
  <si>
    <t>затрат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</si>
  <si>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</si>
  <si>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</si>
  <si>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</si>
  <si>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</si>
  <si>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</si>
  <si>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</si>
  <si>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</si>
  <si>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</si>
  <si>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</si>
  <si>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</si>
  <si>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</si>
  <si>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>Усього</t>
  </si>
  <si>
    <t>Програма розвитку  Хмельницької міської територіальної громади  у сфері культури на 2021-2025 роки "Нова лінія культурних змін"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</si>
  <si>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</si>
  <si>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</si>
  <si>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</si>
  <si>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</si>
  <si>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 xml:space="preserve"> Залишок коштів по загальному фонду утворився за рахунок зниженої відсоткової ставки єдиного соціального внеску по працюючим інвалідам і за рахунок різниці між плановими та фактичними тарифами  енергоносіїв. Були зміни до спецфонду  в частині власних та благодійних надходжень.</t>
  </si>
  <si>
    <t>Створення належних умов з надання   освіти з різних видів мистецтв (школи мистецтв)</t>
  </si>
  <si>
    <t>Створення належних умов з надання освіти з образотворчого мистецтва</t>
  </si>
  <si>
    <t>Створення належних умов з надання початкової музичної освіти</t>
  </si>
  <si>
    <t>Напрями використання бюджетних коштів*</t>
  </si>
  <si>
    <t>N
з/п</t>
  </si>
  <si>
    <t>7. Видатки (надані кредити з бюджету) та напрями використання бюджетних коштів за бюджетною програмою</t>
  </si>
  <si>
    <t>Забезпечення надання початкової музичної, хореографічної освіти, з образотворчого мистецтва та художнього промислу</t>
  </si>
  <si>
    <t>Завдання</t>
  </si>
  <si>
    <t>6. Завдання бюджетної програми</t>
  </si>
  <si>
    <t>Духовне та естетичне виховання дітей та молоді</t>
  </si>
  <si>
    <t>5. Мета бюджетної програми</t>
  </si>
  <si>
    <t>Надання мистецько-освітніх послуг для різних категорій громадян без вікових обмежень та створення середовища інклюзивної мистецької освіти початкового рівня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</si>
  <si>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</si>
  <si>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</si>
  <si>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</si>
  <si>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</si>
  <si>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</si>
  <si>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</si>
  <si>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</si>
  <si>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22564000000</t>
  </si>
  <si>
    <t>Надання спеціальної освіти мистецькими школами</t>
  </si>
  <si>
    <t>0960</t>
  </si>
  <si>
    <t>3.</t>
  </si>
  <si>
    <t>(код за ЄДРПОУ)</t>
  </si>
  <si>
    <t>(найменування відповідального виконавця)</t>
  </si>
  <si>
    <t>Управління культури і туризму</t>
  </si>
  <si>
    <t>2.</t>
  </si>
  <si>
    <t>(найменування головного розпорядника коштів місцевого бюджету)</t>
  </si>
  <si>
    <t>02231293</t>
  </si>
  <si>
    <t>1.</t>
  </si>
  <si>
    <t>про виконання паспорта бюджетної програми місцевого бюджету на 01.01.2022 року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</si>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</sst>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2" borderId="0" xfId="0" applyFont="1" applyFill="1"/>
    <xf numFmtId="2" fontId="6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/>
    <xf numFmtId="0" fontId="10" fillId="0" borderId="6" xfId="0" applyFont="1" applyBorder="1" applyAlignment="1"/>
    <xf numFmtId="0" fontId="11" fillId="2" borderId="6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wrapText="1"/>
    </xf>
    <xf numFmtId="0" fontId="11" fillId="2" borderId="6" xfId="0" applyFont="1" applyFill="1" applyBorder="1" applyAlignment="1">
      <alignment horizontal="center" vertical="top" wrapText="1"/>
    </xf>
    <xf numFmtId="0" fontId="0" fillId="0" borderId="6" xfId="0" applyBorder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wrapText="1"/>
    </xf>
    <xf numFmtId="49" fontId="4" fillId="2" borderId="0" xfId="0" applyNumberFormat="1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0" fillId="0" borderId="0" xfId="0" applyAlignment="1"/>
    <xf numFmtId="0" fontId="4" fillId="2" borderId="0" xfId="0" applyFont="1" applyFill="1" applyBorder="1" applyAlignment="1">
      <alignment horizont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10" fillId="0" borderId="0" xfId="0" applyFont="1"/>
    <xf numFmtId="0" fontId="10" fillId="0" borderId="6" xfId="0" applyFont="1" applyBorder="1" applyAlignment="1">
      <alignment horizontal="center"/>
    </xf>
    <xf numFmtId="0" fontId="11" fillId="2" borderId="6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vertical="top" wrapText="1"/>
    </xf>
    <xf numFmtId="0" fontId="12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wrapText="1"/>
    </xf>
    <xf numFmtId="0" fontId="0" fillId="0" borderId="0" xfId="0" applyAlignment="1">
      <alignment horizontal="center"/>
    </xf>
    <xf numFmtId="49" fontId="4" fillId="2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abSelected="1" zoomScaleNormal="100" workbookViewId="0">
      <selection activeCell="R56" sqref="R56"/>
    </sheetView>
  </sheetViews>
  <sheetFormatPr defaultRowHeight="15.75" x14ac:dyDescent="0.25"/>
  <cols>
    <col min="1" max="1" width="4.42578125" style="2" customWidth="1"/>
    <col min="2" max="2" width="14.140625" style="1" customWidth="1"/>
    <col min="3" max="3" width="10.42578125" style="1" customWidth="1"/>
    <col min="4" max="4" width="10.140625" style="1" customWidth="1"/>
    <col min="5" max="5" width="11.5703125" style="1" customWidth="1"/>
    <col min="6" max="6" width="11.42578125" style="1" customWidth="1"/>
    <col min="7" max="7" width="11" style="1" customWidth="1"/>
    <col min="8" max="8" width="14.140625" style="1" customWidth="1"/>
    <col min="9" max="9" width="12.7109375" style="1" customWidth="1"/>
    <col min="10" max="10" width="13.5703125" style="1" customWidth="1"/>
    <col min="11" max="11" width="12.28515625" style="1" customWidth="1"/>
    <col min="12" max="12" width="12.140625" style="1" customWidth="1"/>
    <col min="13" max="13" width="12.28515625" style="1" customWidth="1"/>
    <col min="14" max="16384" width="9.140625" style="1"/>
  </cols>
  <sheetData>
    <row r="1" spans="1:13" ht="15.75" customHeight="1" x14ac:dyDescent="0.25">
      <c r="J1" s="95" t="s">
        <v>103</v>
      </c>
      <c r="K1" s="95"/>
      <c r="L1" s="95"/>
      <c r="M1" s="95"/>
    </row>
    <row r="2" spans="1:13" x14ac:dyDescent="0.25">
      <c r="J2" s="95"/>
      <c r="K2" s="95"/>
      <c r="L2" s="95"/>
      <c r="M2" s="95"/>
    </row>
    <row r="3" spans="1:13" x14ac:dyDescent="0.25">
      <c r="J3" s="95"/>
      <c r="K3" s="95"/>
      <c r="L3" s="95"/>
      <c r="M3" s="95"/>
    </row>
    <row r="4" spans="1:13" x14ac:dyDescent="0.25">
      <c r="J4" s="95"/>
      <c r="K4" s="95"/>
      <c r="L4" s="95"/>
      <c r="M4" s="95"/>
    </row>
    <row r="5" spans="1:13" x14ac:dyDescent="0.25">
      <c r="A5" s="94" t="s">
        <v>102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3" x14ac:dyDescent="0.25">
      <c r="A6" s="94" t="s">
        <v>101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</row>
    <row r="7" spans="1:13" x14ac:dyDescent="0.25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</row>
    <row r="8" spans="1:13" ht="15.75" customHeight="1" x14ac:dyDescent="0.25">
      <c r="A8" s="78" t="s">
        <v>100</v>
      </c>
      <c r="B8" s="76">
        <v>1000000</v>
      </c>
      <c r="C8" s="91"/>
      <c r="D8" s="90"/>
      <c r="E8" s="89" t="s">
        <v>96</v>
      </c>
      <c r="F8" s="88"/>
      <c r="G8" s="88"/>
      <c r="H8" s="88"/>
      <c r="I8" s="87"/>
      <c r="J8" s="87"/>
      <c r="K8" s="87"/>
      <c r="L8" s="93" t="s">
        <v>99</v>
      </c>
      <c r="M8" s="92"/>
    </row>
    <row r="9" spans="1:13" s="79" customFormat="1" ht="33.75" customHeight="1" x14ac:dyDescent="0.2">
      <c r="A9" s="83"/>
      <c r="B9" s="63" t="s">
        <v>89</v>
      </c>
      <c r="C9" s="84"/>
      <c r="D9" s="83"/>
      <c r="E9" s="63" t="s">
        <v>98</v>
      </c>
      <c r="F9" s="82"/>
      <c r="G9" s="82"/>
      <c r="H9" s="82"/>
      <c r="I9" s="64"/>
      <c r="J9" s="64"/>
      <c r="K9" s="64"/>
      <c r="L9" s="81" t="s">
        <v>94</v>
      </c>
      <c r="M9" s="80"/>
    </row>
    <row r="10" spans="1:13" ht="15.75" customHeight="1" x14ac:dyDescent="0.25">
      <c r="A10" s="78" t="s">
        <v>97</v>
      </c>
      <c r="B10" s="76">
        <v>1000000</v>
      </c>
      <c r="C10" s="91"/>
      <c r="D10" s="90"/>
      <c r="E10" s="89" t="s">
        <v>96</v>
      </c>
      <c r="F10" s="88"/>
      <c r="G10" s="88"/>
      <c r="H10" s="88"/>
      <c r="I10" s="87"/>
      <c r="J10" s="87"/>
      <c r="K10" s="87"/>
      <c r="L10" s="86" t="str">
        <f>L8</f>
        <v>02231293</v>
      </c>
      <c r="M10" s="85"/>
    </row>
    <row r="11" spans="1:13" s="79" customFormat="1" ht="33.75" customHeight="1" x14ac:dyDescent="0.2">
      <c r="A11" s="83"/>
      <c r="B11" s="63" t="s">
        <v>89</v>
      </c>
      <c r="C11" s="84"/>
      <c r="D11" s="83"/>
      <c r="E11" s="63" t="s">
        <v>95</v>
      </c>
      <c r="F11" s="82"/>
      <c r="G11" s="82"/>
      <c r="H11" s="82"/>
      <c r="I11" s="64"/>
      <c r="J11" s="64"/>
      <c r="K11" s="64"/>
      <c r="L11" s="81" t="s">
        <v>94</v>
      </c>
      <c r="M11" s="80"/>
    </row>
    <row r="12" spans="1:13" s="68" customFormat="1" ht="21.75" customHeight="1" x14ac:dyDescent="0.25">
      <c r="A12" s="78" t="s">
        <v>93</v>
      </c>
      <c r="B12" s="76">
        <v>1011100</v>
      </c>
      <c r="C12" s="77"/>
      <c r="D12" s="76">
        <v>1100</v>
      </c>
      <c r="E12" s="75"/>
      <c r="F12" s="74" t="s">
        <v>92</v>
      </c>
      <c r="G12" s="73" t="s">
        <v>91</v>
      </c>
      <c r="H12" s="72"/>
      <c r="I12" s="71"/>
      <c r="J12" s="71"/>
      <c r="K12" s="71"/>
      <c r="L12" s="70" t="s">
        <v>90</v>
      </c>
      <c r="M12" s="69"/>
    </row>
    <row r="13" spans="1:13" s="61" customFormat="1" ht="66" customHeight="1" x14ac:dyDescent="0.25">
      <c r="A13" s="67"/>
      <c r="B13" s="63" t="s">
        <v>89</v>
      </c>
      <c r="C13" s="64"/>
      <c r="D13" s="63" t="s">
        <v>88</v>
      </c>
      <c r="E13" s="66"/>
      <c r="F13" s="65" t="s">
        <v>87</v>
      </c>
      <c r="G13" s="63" t="s">
        <v>86</v>
      </c>
      <c r="H13" s="63"/>
      <c r="I13" s="64"/>
      <c r="J13" s="64"/>
      <c r="K13" s="64"/>
      <c r="L13" s="63" t="s">
        <v>85</v>
      </c>
      <c r="M13" s="62"/>
    </row>
    <row r="14" spans="1:13" ht="19.5" customHeight="1" x14ac:dyDescent="0.25">
      <c r="A14" s="60" t="s">
        <v>84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</row>
    <row r="15" spans="1:13" x14ac:dyDescent="0.25">
      <c r="A15" s="14"/>
    </row>
    <row r="16" spans="1:13" ht="31.5" x14ac:dyDescent="0.25">
      <c r="A16" s="24" t="s">
        <v>75</v>
      </c>
      <c r="B16" s="46" t="s">
        <v>83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1:13" ht="38.25" customHeight="1" x14ac:dyDescent="0.25">
      <c r="A17" s="24"/>
      <c r="B17" s="59" t="s">
        <v>82</v>
      </c>
      <c r="C17" s="58"/>
      <c r="D17" s="58"/>
      <c r="E17" s="58"/>
      <c r="F17" s="58"/>
      <c r="G17" s="58"/>
      <c r="H17" s="42"/>
      <c r="I17" s="42"/>
      <c r="J17" s="42"/>
      <c r="K17" s="42"/>
      <c r="L17" s="42"/>
      <c r="M17" s="41"/>
    </row>
    <row r="18" spans="1:13" x14ac:dyDescent="0.25">
      <c r="A18" s="14"/>
    </row>
    <row r="19" spans="1:13" x14ac:dyDescent="0.25">
      <c r="A19" s="13" t="s">
        <v>81</v>
      </c>
    </row>
    <row r="20" spans="1:13" ht="35.25" customHeight="1" x14ac:dyDescent="0.25">
      <c r="A20" s="13"/>
      <c r="B20" s="48" t="s">
        <v>80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</row>
    <row r="21" spans="1:13" x14ac:dyDescent="0.25">
      <c r="A21" s="56"/>
    </row>
    <row r="22" spans="1:13" x14ac:dyDescent="0.25">
      <c r="A22" s="13" t="s">
        <v>79</v>
      </c>
    </row>
    <row r="23" spans="1:13" x14ac:dyDescent="0.25">
      <c r="A23" s="14"/>
    </row>
    <row r="24" spans="1:13" ht="32.25" customHeight="1" x14ac:dyDescent="0.25">
      <c r="A24" s="24" t="s">
        <v>75</v>
      </c>
      <c r="B24" s="46" t="s">
        <v>78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5" spans="1:13" ht="33.75" customHeight="1" x14ac:dyDescent="0.25">
      <c r="A25" s="24"/>
      <c r="B25" s="55" t="s">
        <v>77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3"/>
    </row>
    <row r="26" spans="1:13" x14ac:dyDescent="0.25">
      <c r="A26" s="14"/>
    </row>
    <row r="27" spans="1:13" x14ac:dyDescent="0.25">
      <c r="A27" s="13" t="s">
        <v>76</v>
      </c>
    </row>
    <row r="28" spans="1:13" x14ac:dyDescent="0.25">
      <c r="A28" s="14"/>
      <c r="M28" s="47" t="s">
        <v>68</v>
      </c>
    </row>
    <row r="29" spans="1:13" ht="42" customHeight="1" x14ac:dyDescent="0.25">
      <c r="A29" s="40" t="s">
        <v>75</v>
      </c>
      <c r="B29" s="46" t="s">
        <v>74</v>
      </c>
      <c r="C29" s="46"/>
      <c r="D29" s="46"/>
      <c r="E29" s="46" t="s">
        <v>58</v>
      </c>
      <c r="F29" s="46"/>
      <c r="G29" s="46"/>
      <c r="H29" s="46" t="s">
        <v>66</v>
      </c>
      <c r="I29" s="46"/>
      <c r="J29" s="46"/>
      <c r="K29" s="46" t="s">
        <v>56</v>
      </c>
      <c r="L29" s="46"/>
      <c r="M29" s="46"/>
    </row>
    <row r="30" spans="1:13" ht="33" customHeight="1" x14ac:dyDescent="0.25">
      <c r="A30" s="40"/>
      <c r="B30" s="46"/>
      <c r="C30" s="46"/>
      <c r="D30" s="46"/>
      <c r="E30" s="36" t="s">
        <v>55</v>
      </c>
      <c r="F30" s="36" t="s">
        <v>54</v>
      </c>
      <c r="G30" s="36" t="s">
        <v>53</v>
      </c>
      <c r="H30" s="36" t="s">
        <v>55</v>
      </c>
      <c r="I30" s="36" t="s">
        <v>54</v>
      </c>
      <c r="J30" s="36" t="s">
        <v>53</v>
      </c>
      <c r="K30" s="36" t="s">
        <v>55</v>
      </c>
      <c r="L30" s="36" t="s">
        <v>54</v>
      </c>
      <c r="M30" s="36" t="s">
        <v>53</v>
      </c>
    </row>
    <row r="31" spans="1:13" x14ac:dyDescent="0.25">
      <c r="A31" s="24">
        <v>1</v>
      </c>
      <c r="B31" s="46">
        <v>2</v>
      </c>
      <c r="C31" s="46"/>
      <c r="D31" s="46"/>
      <c r="E31" s="36">
        <v>3</v>
      </c>
      <c r="F31" s="36">
        <v>4</v>
      </c>
      <c r="G31" s="36">
        <v>5</v>
      </c>
      <c r="H31" s="36">
        <v>6</v>
      </c>
      <c r="I31" s="36">
        <v>7</v>
      </c>
      <c r="J31" s="36">
        <v>8</v>
      </c>
      <c r="K31" s="36">
        <v>9</v>
      </c>
      <c r="L31" s="36">
        <v>10</v>
      </c>
      <c r="M31" s="36">
        <v>11</v>
      </c>
    </row>
    <row r="32" spans="1:13" ht="30.75" customHeight="1" x14ac:dyDescent="0.25">
      <c r="A32" s="24"/>
      <c r="B32" s="46" t="s">
        <v>64</v>
      </c>
      <c r="C32" s="46"/>
      <c r="D32" s="46"/>
      <c r="E32" s="36">
        <f>E33+E34+E35</f>
        <v>70087686</v>
      </c>
      <c r="F32" s="36">
        <f>F33+F34+F35</f>
        <v>10111100</v>
      </c>
      <c r="G32" s="36">
        <f>E32+F32</f>
        <v>80198786</v>
      </c>
      <c r="H32" s="36">
        <f>H33+H34+H35</f>
        <v>69753849.579999998</v>
      </c>
      <c r="I32" s="36">
        <f>I33+I34+I35</f>
        <v>10207928.359999999</v>
      </c>
      <c r="J32" s="36">
        <f>H32+I32</f>
        <v>79961777.939999998</v>
      </c>
      <c r="K32" s="36">
        <f>H32-E32</f>
        <v>-333836.42000000179</v>
      </c>
      <c r="L32" s="36">
        <f>I32-F32</f>
        <v>96828.359999999404</v>
      </c>
      <c r="M32" s="36">
        <f>J32-G32</f>
        <v>-237008.06000000238</v>
      </c>
    </row>
    <row r="33" spans="1:13" ht="49.5" customHeight="1" x14ac:dyDescent="0.25">
      <c r="A33" s="24"/>
      <c r="B33" s="46" t="s">
        <v>73</v>
      </c>
      <c r="C33" s="46"/>
      <c r="D33" s="46"/>
      <c r="E33" s="36">
        <f>18624568</f>
        <v>18624568</v>
      </c>
      <c r="F33" s="36">
        <f>721500</f>
        <v>721500</v>
      </c>
      <c r="G33" s="29">
        <f>E33+F33</f>
        <v>19346068</v>
      </c>
      <c r="H33" s="24">
        <v>18505713.039999999</v>
      </c>
      <c r="I33" s="51">
        <v>1238513.99</v>
      </c>
      <c r="J33" s="50">
        <f>H33+I33</f>
        <v>19744227.029999997</v>
      </c>
      <c r="K33" s="36">
        <f>H33-E33</f>
        <v>-118854.96000000089</v>
      </c>
      <c r="L33" s="36">
        <f>I33-F33</f>
        <v>517013.99</v>
      </c>
      <c r="M33" s="36">
        <f>J33-G33</f>
        <v>398159.02999999747</v>
      </c>
    </row>
    <row r="34" spans="1:13" ht="51" customHeight="1" x14ac:dyDescent="0.25">
      <c r="A34" s="24"/>
      <c r="B34" s="46" t="s">
        <v>72</v>
      </c>
      <c r="C34" s="46"/>
      <c r="D34" s="46"/>
      <c r="E34" s="52">
        <f>7269992+135000+34900</f>
        <v>7439892</v>
      </c>
      <c r="F34" s="36">
        <f>2845100+131200</f>
        <v>2976300</v>
      </c>
      <c r="G34" s="29">
        <f>E34+F34</f>
        <v>10416192</v>
      </c>
      <c r="H34" s="24">
        <f>5526216.66+1772963</f>
        <v>7299179.6600000001</v>
      </c>
      <c r="I34" s="24">
        <f>2319084.47+1000+131200</f>
        <v>2451284.4700000002</v>
      </c>
      <c r="J34" s="50">
        <f>H34+I34</f>
        <v>9750464.1300000008</v>
      </c>
      <c r="K34" s="36">
        <f>H34-E34</f>
        <v>-140712.33999999985</v>
      </c>
      <c r="L34" s="36">
        <f>I34-F34</f>
        <v>-525015.5299999998</v>
      </c>
      <c r="M34" s="36">
        <f>J34-G34</f>
        <v>-665727.86999999918</v>
      </c>
    </row>
    <row r="35" spans="1:13" ht="51" customHeight="1" x14ac:dyDescent="0.25">
      <c r="A35" s="24"/>
      <c r="B35" s="46" t="s">
        <v>71</v>
      </c>
      <c r="C35" s="46"/>
      <c r="D35" s="46"/>
      <c r="E35" s="52">
        <f>43473796+265500+20000+53800+71600+103530+35000</f>
        <v>44023226</v>
      </c>
      <c r="F35" s="36">
        <f>3106200+877000+1000000+690000+691100+49000</f>
        <v>6413300</v>
      </c>
      <c r="G35" s="29">
        <f>E35+F35</f>
        <v>50436526</v>
      </c>
      <c r="H35" s="24">
        <f>18806471.23+25142485.65</f>
        <v>43948956.879999995</v>
      </c>
      <c r="I35" s="51">
        <f>3257110.57+21352.5+2190666.83+1049000</f>
        <v>6518129.9000000004</v>
      </c>
      <c r="J35" s="50">
        <f>H35+I35</f>
        <v>50467086.779999994</v>
      </c>
      <c r="K35" s="36">
        <f>H35-E35</f>
        <v>-74269.120000004768</v>
      </c>
      <c r="L35" s="36">
        <f>I35-F35</f>
        <v>104829.90000000037</v>
      </c>
      <c r="M35" s="36">
        <f>J35-G35</f>
        <v>30560.779999993742</v>
      </c>
    </row>
    <row r="36" spans="1:13" ht="42.75" customHeight="1" x14ac:dyDescent="0.25">
      <c r="A36" s="49" t="s">
        <v>70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  <row r="37" spans="1:13" ht="33" customHeight="1" x14ac:dyDescent="0.25">
      <c r="A37" s="48" t="s">
        <v>69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</row>
    <row r="38" spans="1:13" x14ac:dyDescent="0.25">
      <c r="A38" s="14"/>
      <c r="M38" s="47" t="s">
        <v>68</v>
      </c>
    </row>
    <row r="39" spans="1:13" ht="31.5" customHeight="1" x14ac:dyDescent="0.25">
      <c r="A39" s="40" t="s">
        <v>62</v>
      </c>
      <c r="B39" s="46" t="s">
        <v>67</v>
      </c>
      <c r="C39" s="46"/>
      <c r="D39" s="46"/>
      <c r="E39" s="46" t="s">
        <v>58</v>
      </c>
      <c r="F39" s="46"/>
      <c r="G39" s="46"/>
      <c r="H39" s="46" t="s">
        <v>66</v>
      </c>
      <c r="I39" s="46"/>
      <c r="J39" s="46"/>
      <c r="K39" s="46" t="s">
        <v>56</v>
      </c>
      <c r="L39" s="46"/>
      <c r="M39" s="46"/>
    </row>
    <row r="40" spans="1:13" ht="33.75" customHeight="1" x14ac:dyDescent="0.25">
      <c r="A40" s="40"/>
      <c r="B40" s="46"/>
      <c r="C40" s="46"/>
      <c r="D40" s="46"/>
      <c r="E40" s="36" t="s">
        <v>55</v>
      </c>
      <c r="F40" s="36" t="s">
        <v>54</v>
      </c>
      <c r="G40" s="36" t="s">
        <v>53</v>
      </c>
      <c r="H40" s="36" t="s">
        <v>55</v>
      </c>
      <c r="I40" s="36" t="s">
        <v>54</v>
      </c>
      <c r="J40" s="36" t="s">
        <v>53</v>
      </c>
      <c r="K40" s="36" t="s">
        <v>55</v>
      </c>
      <c r="L40" s="36" t="s">
        <v>54</v>
      </c>
      <c r="M40" s="36" t="s">
        <v>53</v>
      </c>
    </row>
    <row r="41" spans="1:13" x14ac:dyDescent="0.25">
      <c r="A41" s="24">
        <v>1</v>
      </c>
      <c r="B41" s="46">
        <v>2</v>
      </c>
      <c r="C41" s="46"/>
      <c r="D41" s="46"/>
      <c r="E41" s="36">
        <v>3</v>
      </c>
      <c r="F41" s="36">
        <v>4</v>
      </c>
      <c r="G41" s="36">
        <v>5</v>
      </c>
      <c r="H41" s="36">
        <v>6</v>
      </c>
      <c r="I41" s="36">
        <v>7</v>
      </c>
      <c r="J41" s="36">
        <v>8</v>
      </c>
      <c r="K41" s="36">
        <v>9</v>
      </c>
      <c r="L41" s="36">
        <v>10</v>
      </c>
      <c r="M41" s="36">
        <v>11</v>
      </c>
    </row>
    <row r="42" spans="1:13" ht="66.75" customHeight="1" x14ac:dyDescent="0.25">
      <c r="A42" s="24"/>
      <c r="B42" s="45" t="s">
        <v>65</v>
      </c>
      <c r="C42" s="44"/>
      <c r="D42" s="43"/>
      <c r="E42" s="36">
        <f>E43</f>
        <v>70087686</v>
      </c>
      <c r="F42" s="36">
        <f>F43</f>
        <v>10111100</v>
      </c>
      <c r="G42" s="36">
        <f>G43</f>
        <v>80198786</v>
      </c>
      <c r="H42" s="36">
        <f>H43</f>
        <v>69753849.579999998</v>
      </c>
      <c r="I42" s="36">
        <f>I43</f>
        <v>10207928.359999999</v>
      </c>
      <c r="J42" s="36">
        <f>J43</f>
        <v>79961777.939999998</v>
      </c>
      <c r="K42" s="36">
        <f>K43</f>
        <v>-333836.42000000179</v>
      </c>
      <c r="L42" s="36">
        <f>L43</f>
        <v>96828.359999999404</v>
      </c>
      <c r="M42" s="36">
        <f>M43</f>
        <v>-237008.06000000238</v>
      </c>
    </row>
    <row r="43" spans="1:13" ht="37.5" customHeight="1" x14ac:dyDescent="0.25">
      <c r="A43" s="24"/>
      <c r="B43" s="17" t="s">
        <v>64</v>
      </c>
      <c r="C43" s="42"/>
      <c r="D43" s="41"/>
      <c r="E43" s="36">
        <f>E32</f>
        <v>70087686</v>
      </c>
      <c r="F43" s="36">
        <f>F32</f>
        <v>10111100</v>
      </c>
      <c r="G43" s="36">
        <f>G32</f>
        <v>80198786</v>
      </c>
      <c r="H43" s="36">
        <f>H32</f>
        <v>69753849.579999998</v>
      </c>
      <c r="I43" s="36">
        <f>I32</f>
        <v>10207928.359999999</v>
      </c>
      <c r="J43" s="36">
        <f>J32</f>
        <v>79961777.939999998</v>
      </c>
      <c r="K43" s="36">
        <f>K32</f>
        <v>-333836.42000000179</v>
      </c>
      <c r="L43" s="36">
        <f>L32</f>
        <v>96828.359999999404</v>
      </c>
      <c r="M43" s="36">
        <f>M32</f>
        <v>-237008.06000000238</v>
      </c>
    </row>
    <row r="44" spans="1:13" s="2" customFormat="1" x14ac:dyDescent="0.25">
      <c r="A44" s="14"/>
    </row>
    <row r="45" spans="1:13" s="2" customFormat="1" x14ac:dyDescent="0.25">
      <c r="A45" s="13" t="s">
        <v>63</v>
      </c>
    </row>
    <row r="46" spans="1:13" s="2" customFormat="1" x14ac:dyDescent="0.25">
      <c r="A46" s="14"/>
    </row>
    <row r="47" spans="1:13" s="2" customFormat="1" ht="71.25" customHeight="1" x14ac:dyDescent="0.25">
      <c r="A47" s="40" t="s">
        <v>62</v>
      </c>
      <c r="B47" s="40" t="s">
        <v>61</v>
      </c>
      <c r="C47" s="40" t="s">
        <v>60</v>
      </c>
      <c r="D47" s="40" t="s">
        <v>59</v>
      </c>
      <c r="E47" s="40" t="s">
        <v>58</v>
      </c>
      <c r="F47" s="40"/>
      <c r="G47" s="40"/>
      <c r="H47" s="40" t="s">
        <v>57</v>
      </c>
      <c r="I47" s="40"/>
      <c r="J47" s="40"/>
      <c r="K47" s="40" t="s">
        <v>56</v>
      </c>
      <c r="L47" s="40"/>
      <c r="M47" s="40"/>
    </row>
    <row r="48" spans="1:13" s="2" customFormat="1" ht="30.75" customHeight="1" x14ac:dyDescent="0.25">
      <c r="A48" s="40"/>
      <c r="B48" s="40"/>
      <c r="C48" s="40"/>
      <c r="D48" s="40"/>
      <c r="E48" s="24" t="s">
        <v>55</v>
      </c>
      <c r="F48" s="24" t="s">
        <v>54</v>
      </c>
      <c r="G48" s="24" t="s">
        <v>53</v>
      </c>
      <c r="H48" s="24" t="s">
        <v>55</v>
      </c>
      <c r="I48" s="24" t="s">
        <v>54</v>
      </c>
      <c r="J48" s="24" t="s">
        <v>53</v>
      </c>
      <c r="K48" s="24" t="s">
        <v>55</v>
      </c>
      <c r="L48" s="24" t="s">
        <v>54</v>
      </c>
      <c r="M48" s="24" t="s">
        <v>53</v>
      </c>
    </row>
    <row r="49" spans="1:13" s="2" customFormat="1" x14ac:dyDescent="0.25">
      <c r="A49" s="24">
        <v>1</v>
      </c>
      <c r="B49" s="24">
        <v>2</v>
      </c>
      <c r="C49" s="24">
        <v>3</v>
      </c>
      <c r="D49" s="24">
        <v>4</v>
      </c>
      <c r="E49" s="24">
        <v>5</v>
      </c>
      <c r="F49" s="24">
        <v>6</v>
      </c>
      <c r="G49" s="24">
        <v>7</v>
      </c>
      <c r="H49" s="24">
        <v>8</v>
      </c>
      <c r="I49" s="24">
        <v>9</v>
      </c>
      <c r="J49" s="24">
        <v>10</v>
      </c>
      <c r="K49" s="24">
        <v>11</v>
      </c>
      <c r="L49" s="24">
        <v>12</v>
      </c>
      <c r="M49" s="24">
        <v>13</v>
      </c>
    </row>
    <row r="50" spans="1:13" s="2" customFormat="1" ht="21" customHeight="1" x14ac:dyDescent="0.25">
      <c r="A50" s="27">
        <v>1</v>
      </c>
      <c r="B50" s="39" t="s">
        <v>52</v>
      </c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</row>
    <row r="51" spans="1:13" s="2" customFormat="1" ht="31.5" x14ac:dyDescent="0.25">
      <c r="A51" s="24"/>
      <c r="B51" s="34" t="s">
        <v>51</v>
      </c>
      <c r="C51" s="22" t="s">
        <v>24</v>
      </c>
      <c r="D51" s="22" t="s">
        <v>46</v>
      </c>
      <c r="E51" s="22">
        <f>E53+E54+E55</f>
        <v>7</v>
      </c>
      <c r="F51" s="22">
        <f>F53+F54+F55</f>
        <v>7</v>
      </c>
      <c r="G51" s="24">
        <f>E51</f>
        <v>7</v>
      </c>
      <c r="H51" s="22">
        <f>H53+H54+H55</f>
        <v>7</v>
      </c>
      <c r="I51" s="22">
        <f>I53+I54+I55</f>
        <v>7</v>
      </c>
      <c r="J51" s="24">
        <f>H51</f>
        <v>7</v>
      </c>
      <c r="K51" s="24"/>
      <c r="L51" s="24"/>
      <c r="M51" s="24"/>
    </row>
    <row r="52" spans="1:13" s="2" customFormat="1" ht="21.75" customHeight="1" x14ac:dyDescent="0.25">
      <c r="A52" s="24"/>
      <c r="B52" s="31" t="s">
        <v>50</v>
      </c>
      <c r="C52" s="22" t="s">
        <v>24</v>
      </c>
      <c r="D52" s="22" t="s">
        <v>46</v>
      </c>
      <c r="E52" s="22"/>
      <c r="F52" s="22"/>
      <c r="G52" s="24"/>
      <c r="H52" s="22"/>
      <c r="I52" s="22"/>
      <c r="J52" s="24"/>
      <c r="K52" s="24"/>
      <c r="L52" s="24"/>
      <c r="M52" s="24"/>
    </row>
    <row r="53" spans="1:13" s="2" customFormat="1" ht="31.5" x14ac:dyDescent="0.25">
      <c r="A53" s="24"/>
      <c r="B53" s="31" t="s">
        <v>49</v>
      </c>
      <c r="C53" s="22" t="s">
        <v>24</v>
      </c>
      <c r="D53" s="22" t="s">
        <v>46</v>
      </c>
      <c r="E53" s="22">
        <v>1</v>
      </c>
      <c r="F53" s="22">
        <v>1</v>
      </c>
      <c r="G53" s="22">
        <v>1</v>
      </c>
      <c r="H53" s="22">
        <v>1</v>
      </c>
      <c r="I53" s="22">
        <v>1</v>
      </c>
      <c r="J53" s="22">
        <v>1</v>
      </c>
      <c r="K53" s="24"/>
      <c r="L53" s="24"/>
      <c r="M53" s="24"/>
    </row>
    <row r="54" spans="1:13" s="2" customFormat="1" ht="31.5" x14ac:dyDescent="0.25">
      <c r="A54" s="24"/>
      <c r="B54" s="34" t="s">
        <v>48</v>
      </c>
      <c r="C54" s="22" t="s">
        <v>24</v>
      </c>
      <c r="D54" s="22" t="s">
        <v>46</v>
      </c>
      <c r="E54" s="22">
        <v>2</v>
      </c>
      <c r="F54" s="22">
        <v>2</v>
      </c>
      <c r="G54" s="24">
        <f>E54</f>
        <v>2</v>
      </c>
      <c r="H54" s="22">
        <v>2</v>
      </c>
      <c r="I54" s="22">
        <v>2</v>
      </c>
      <c r="J54" s="24">
        <f>H54</f>
        <v>2</v>
      </c>
      <c r="K54" s="24"/>
      <c r="L54" s="24"/>
      <c r="M54" s="24"/>
    </row>
    <row r="55" spans="1:13" s="2" customFormat="1" ht="31.5" x14ac:dyDescent="0.25">
      <c r="A55" s="24"/>
      <c r="B55" s="34" t="s">
        <v>47</v>
      </c>
      <c r="C55" s="22" t="s">
        <v>24</v>
      </c>
      <c r="D55" s="22" t="s">
        <v>46</v>
      </c>
      <c r="E55" s="22">
        <v>4</v>
      </c>
      <c r="F55" s="22">
        <v>4</v>
      </c>
      <c r="G55" s="22">
        <v>4</v>
      </c>
      <c r="H55" s="22">
        <v>4</v>
      </c>
      <c r="I55" s="22">
        <v>4</v>
      </c>
      <c r="J55" s="22">
        <v>4</v>
      </c>
      <c r="K55" s="24"/>
      <c r="L55" s="24"/>
      <c r="M55" s="24"/>
    </row>
    <row r="56" spans="1:13" s="2" customFormat="1" ht="67.5" customHeight="1" x14ac:dyDescent="0.25">
      <c r="A56" s="24"/>
      <c r="B56" s="34" t="s">
        <v>45</v>
      </c>
      <c r="C56" s="22" t="s">
        <v>24</v>
      </c>
      <c r="D56" s="22" t="s">
        <v>42</v>
      </c>
      <c r="E56" s="22">
        <f>E57+E58+E59+E60+E61</f>
        <v>467.92</v>
      </c>
      <c r="F56" s="22">
        <f>F57+F58+F59+F60+F61</f>
        <v>42.47</v>
      </c>
      <c r="G56" s="24">
        <f>E56+F56</f>
        <v>510.39</v>
      </c>
      <c r="H56" s="22">
        <f>H57+H58+H59+H60+H61</f>
        <v>467.92</v>
      </c>
      <c r="I56" s="22">
        <f>I57+I58+I59+I60+I61</f>
        <v>42.47</v>
      </c>
      <c r="J56" s="24">
        <f>H56+I56</f>
        <v>510.39</v>
      </c>
      <c r="K56" s="24"/>
      <c r="L56" s="24"/>
      <c r="M56" s="24"/>
    </row>
    <row r="57" spans="1:13" s="2" customFormat="1" ht="63.75" customHeight="1" x14ac:dyDescent="0.25">
      <c r="A57" s="24"/>
      <c r="B57" s="31" t="s">
        <v>44</v>
      </c>
      <c r="C57" s="22" t="s">
        <v>24</v>
      </c>
      <c r="D57" s="22" t="s">
        <v>42</v>
      </c>
      <c r="E57" s="22">
        <v>19</v>
      </c>
      <c r="F57" s="24"/>
      <c r="G57" s="24">
        <f>E57+F57</f>
        <v>19</v>
      </c>
      <c r="H57" s="22">
        <v>19</v>
      </c>
      <c r="I57" s="24"/>
      <c r="J57" s="24">
        <f>H57+I57</f>
        <v>19</v>
      </c>
      <c r="K57" s="24"/>
      <c r="L57" s="24"/>
      <c r="M57" s="24"/>
    </row>
    <row r="58" spans="1:13" s="2" customFormat="1" ht="67.5" customHeight="1" x14ac:dyDescent="0.25">
      <c r="A58" s="24"/>
      <c r="B58" s="31" t="s">
        <v>43</v>
      </c>
      <c r="C58" s="22" t="s">
        <v>24</v>
      </c>
      <c r="D58" s="22" t="s">
        <v>42</v>
      </c>
      <c r="E58" s="38">
        <f>280.25+57+2+1+10+7.92</f>
        <v>358.17</v>
      </c>
      <c r="F58" s="24">
        <f>2.3+2.11+3.32+0.5+17.5+9.35+1.64</f>
        <v>36.72</v>
      </c>
      <c r="G58" s="24">
        <f>E58+F58</f>
        <v>394.89</v>
      </c>
      <c r="H58" s="38">
        <f>280.25+57+2+1+10+7.92</f>
        <v>358.17</v>
      </c>
      <c r="I58" s="24">
        <f>2.3+2.11+3.32+0.5+17.5+9.35+1.64</f>
        <v>36.72</v>
      </c>
      <c r="J58" s="24">
        <f>H58+I58</f>
        <v>394.89</v>
      </c>
      <c r="K58" s="24"/>
      <c r="L58" s="24"/>
      <c r="M58" s="24"/>
    </row>
    <row r="59" spans="1:13" s="2" customFormat="1" ht="31.5" customHeight="1" x14ac:dyDescent="0.25">
      <c r="A59" s="24"/>
      <c r="B59" s="31" t="s">
        <v>41</v>
      </c>
      <c r="C59" s="22" t="s">
        <v>24</v>
      </c>
      <c r="D59" s="22" t="s">
        <v>38</v>
      </c>
      <c r="E59" s="22">
        <v>8</v>
      </c>
      <c r="F59" s="24">
        <f>1.5</f>
        <v>1.5</v>
      </c>
      <c r="G59" s="24">
        <f>E59+F59</f>
        <v>9.5</v>
      </c>
      <c r="H59" s="22">
        <v>8</v>
      </c>
      <c r="I59" s="24">
        <f>1.5</f>
        <v>1.5</v>
      </c>
      <c r="J59" s="24">
        <f>H59+I59</f>
        <v>9.5</v>
      </c>
      <c r="K59" s="24"/>
      <c r="L59" s="24"/>
      <c r="M59" s="24"/>
    </row>
    <row r="60" spans="1:13" s="2" customFormat="1" ht="63" x14ac:dyDescent="0.25">
      <c r="A60" s="24"/>
      <c r="B60" s="31" t="s">
        <v>40</v>
      </c>
      <c r="C60" s="22" t="s">
        <v>24</v>
      </c>
      <c r="D60" s="22" t="s">
        <v>38</v>
      </c>
      <c r="E60" s="22">
        <v>15.5</v>
      </c>
      <c r="F60" s="24">
        <f>1.5</f>
        <v>1.5</v>
      </c>
      <c r="G60" s="24">
        <f>E60+F60</f>
        <v>17</v>
      </c>
      <c r="H60" s="22">
        <v>15.5</v>
      </c>
      <c r="I60" s="24">
        <f>1.5</f>
        <v>1.5</v>
      </c>
      <c r="J60" s="24">
        <f>H60+I60</f>
        <v>17</v>
      </c>
      <c r="K60" s="24"/>
      <c r="L60" s="24"/>
      <c r="M60" s="24"/>
    </row>
    <row r="61" spans="1:13" s="2" customFormat="1" ht="33.75" customHeight="1" x14ac:dyDescent="0.25">
      <c r="A61" s="24"/>
      <c r="B61" s="31" t="s">
        <v>39</v>
      </c>
      <c r="C61" s="22" t="s">
        <v>24</v>
      </c>
      <c r="D61" s="22" t="s">
        <v>38</v>
      </c>
      <c r="E61" s="22">
        <f>65.25+2</f>
        <v>67.25</v>
      </c>
      <c r="F61" s="24">
        <f>1+1.75</f>
        <v>2.75</v>
      </c>
      <c r="G61" s="24">
        <f>E61+F61</f>
        <v>70</v>
      </c>
      <c r="H61" s="22">
        <f>65.25+2</f>
        <v>67.25</v>
      </c>
      <c r="I61" s="24">
        <f>1+1.75</f>
        <v>2.75</v>
      </c>
      <c r="J61" s="24">
        <f>H61+I61</f>
        <v>70</v>
      </c>
      <c r="K61" s="24"/>
      <c r="L61" s="24"/>
      <c r="M61" s="24"/>
    </row>
    <row r="62" spans="1:13" s="37" customFormat="1" ht="135" customHeight="1" x14ac:dyDescent="0.25">
      <c r="A62" s="22"/>
      <c r="B62" s="31" t="s">
        <v>37</v>
      </c>
      <c r="C62" s="22" t="s">
        <v>15</v>
      </c>
      <c r="D62" s="22" t="s">
        <v>32</v>
      </c>
      <c r="E62" s="32">
        <f>E32</f>
        <v>70087686</v>
      </c>
      <c r="F62" s="32"/>
      <c r="G62" s="32">
        <f>E62</f>
        <v>70087686</v>
      </c>
      <c r="H62" s="32">
        <f>H42</f>
        <v>69753849.579999998</v>
      </c>
      <c r="I62" s="32"/>
      <c r="J62" s="32">
        <f>H62</f>
        <v>69753849.579999998</v>
      </c>
      <c r="K62" s="32">
        <f>H62-E62</f>
        <v>-333836.42000000179</v>
      </c>
      <c r="L62" s="32">
        <f>I62-F62</f>
        <v>0</v>
      </c>
      <c r="M62" s="32">
        <f>J62-G62</f>
        <v>-333836.42000000179</v>
      </c>
    </row>
    <row r="63" spans="1:13" s="2" customFormat="1" ht="96.75" customHeight="1" x14ac:dyDescent="0.25">
      <c r="A63" s="24"/>
      <c r="B63" s="31" t="s">
        <v>36</v>
      </c>
      <c r="C63" s="22" t="s">
        <v>15</v>
      </c>
      <c r="D63" s="22" t="s">
        <v>32</v>
      </c>
      <c r="E63" s="24"/>
      <c r="F63" s="28">
        <v>9111100</v>
      </c>
      <c r="G63" s="25">
        <f>F63</f>
        <v>9111100</v>
      </c>
      <c r="H63" s="24"/>
      <c r="I63" s="24">
        <v>9136575.8599999994</v>
      </c>
      <c r="J63" s="24">
        <f>I63</f>
        <v>9136575.8599999994</v>
      </c>
      <c r="K63" s="24"/>
      <c r="L63" s="35">
        <f>I63-F63</f>
        <v>25475.859999999404</v>
      </c>
      <c r="M63" s="35">
        <f>J63-G63</f>
        <v>25475.859999999404</v>
      </c>
    </row>
    <row r="64" spans="1:13" s="2" customFormat="1" ht="96.75" customHeight="1" x14ac:dyDescent="0.25">
      <c r="A64" s="24"/>
      <c r="B64" s="31" t="s">
        <v>35</v>
      </c>
      <c r="C64" s="22" t="s">
        <v>15</v>
      </c>
      <c r="D64" s="22" t="s">
        <v>32</v>
      </c>
      <c r="E64" s="24"/>
      <c r="F64" s="36">
        <f>2916000+5631300</f>
        <v>8547300</v>
      </c>
      <c r="G64" s="25">
        <f>F64</f>
        <v>8547300</v>
      </c>
      <c r="H64" s="24"/>
      <c r="I64" s="24">
        <v>7999456.5</v>
      </c>
      <c r="J64" s="24">
        <f>I64</f>
        <v>7999456.5</v>
      </c>
      <c r="K64" s="24"/>
      <c r="L64" s="25">
        <f>I64-F64</f>
        <v>-547843.5</v>
      </c>
      <c r="M64" s="25">
        <f>J64-G64</f>
        <v>-547843.5</v>
      </c>
    </row>
    <row r="65" spans="1:13" s="2" customFormat="1" ht="132.75" customHeight="1" x14ac:dyDescent="0.25">
      <c r="A65" s="24"/>
      <c r="B65" s="31" t="s">
        <v>34</v>
      </c>
      <c r="C65" s="22" t="s">
        <v>15</v>
      </c>
      <c r="D65" s="22" t="s">
        <v>32</v>
      </c>
      <c r="E65" s="24"/>
      <c r="F65" s="28">
        <v>1000000</v>
      </c>
      <c r="G65" s="25">
        <f>F65</f>
        <v>1000000</v>
      </c>
      <c r="H65" s="24"/>
      <c r="I65" s="24">
        <v>1000000</v>
      </c>
      <c r="J65" s="24">
        <f>I65</f>
        <v>1000000</v>
      </c>
      <c r="K65" s="24"/>
      <c r="L65" s="35"/>
      <c r="M65" s="35"/>
    </row>
    <row r="66" spans="1:13" s="2" customFormat="1" ht="78.75" customHeight="1" x14ac:dyDescent="0.25">
      <c r="A66" s="24"/>
      <c r="B66" s="26" t="s">
        <v>33</v>
      </c>
      <c r="C66" s="22" t="s">
        <v>15</v>
      </c>
      <c r="D66" s="22" t="s">
        <v>32</v>
      </c>
      <c r="E66" s="24"/>
      <c r="F66" s="28">
        <v>49000</v>
      </c>
      <c r="G66" s="25">
        <f>F66</f>
        <v>49000</v>
      </c>
      <c r="H66" s="24"/>
      <c r="I66" s="24">
        <v>49000</v>
      </c>
      <c r="J66" s="24">
        <f>I66</f>
        <v>49000</v>
      </c>
      <c r="K66" s="24"/>
      <c r="L66" s="35"/>
      <c r="M66" s="35"/>
    </row>
    <row r="67" spans="1:13" s="2" customFormat="1" ht="33" customHeight="1" x14ac:dyDescent="0.25">
      <c r="A67" s="20" t="s">
        <v>31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8"/>
    </row>
    <row r="68" spans="1:13" s="2" customFormat="1" ht="22.5" customHeight="1" x14ac:dyDescent="0.25">
      <c r="A68" s="27">
        <v>2</v>
      </c>
      <c r="B68" s="27" t="s">
        <v>30</v>
      </c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</row>
    <row r="69" spans="1:13" s="2" customFormat="1" ht="110.25" x14ac:dyDescent="0.25">
      <c r="A69" s="24"/>
      <c r="B69" s="34" t="s">
        <v>29</v>
      </c>
      <c r="C69" s="22" t="s">
        <v>27</v>
      </c>
      <c r="D69" s="22" t="s">
        <v>26</v>
      </c>
      <c r="E69" s="32">
        <f>E70+E71+E72</f>
        <v>3035</v>
      </c>
      <c r="F69" s="32">
        <f>F70+F71+F72</f>
        <v>1350</v>
      </c>
      <c r="G69" s="32">
        <f>E69+F69</f>
        <v>4385</v>
      </c>
      <c r="H69" s="32">
        <f>H70+H71+H72</f>
        <v>3035</v>
      </c>
      <c r="I69" s="32">
        <f>I70+I71+I72</f>
        <v>1293</v>
      </c>
      <c r="J69" s="32">
        <f>H69+I69</f>
        <v>4328</v>
      </c>
      <c r="K69" s="24">
        <f>H69-E69</f>
        <v>0</v>
      </c>
      <c r="L69" s="24">
        <f>I69-F69</f>
        <v>-57</v>
      </c>
      <c r="M69" s="24">
        <f>J69-G69</f>
        <v>-57</v>
      </c>
    </row>
    <row r="70" spans="1:13" s="2" customFormat="1" ht="35.25" customHeight="1" x14ac:dyDescent="0.25">
      <c r="A70" s="24"/>
      <c r="B70" s="31" t="s">
        <v>19</v>
      </c>
      <c r="C70" s="22" t="s">
        <v>27</v>
      </c>
      <c r="D70" s="22" t="s">
        <v>26</v>
      </c>
      <c r="E70" s="22">
        <f>603+50</f>
        <v>653</v>
      </c>
      <c r="F70" s="22">
        <f>50</f>
        <v>50</v>
      </c>
      <c r="G70" s="24">
        <f>E70+F70</f>
        <v>703</v>
      </c>
      <c r="H70" s="22">
        <f>603+50</f>
        <v>653</v>
      </c>
      <c r="I70" s="22">
        <v>27</v>
      </c>
      <c r="J70" s="24">
        <f>H70+I70</f>
        <v>680</v>
      </c>
      <c r="K70" s="24">
        <f>H70-E70</f>
        <v>0</v>
      </c>
      <c r="L70" s="24">
        <f>I70-F70</f>
        <v>-23</v>
      </c>
      <c r="M70" s="24">
        <f>J70-G70</f>
        <v>-23</v>
      </c>
    </row>
    <row r="71" spans="1:13" s="2" customFormat="1" ht="36" customHeight="1" x14ac:dyDescent="0.25">
      <c r="A71" s="24"/>
      <c r="B71" s="31" t="s">
        <v>18</v>
      </c>
      <c r="C71" s="22" t="s">
        <v>27</v>
      </c>
      <c r="D71" s="22" t="s">
        <v>26</v>
      </c>
      <c r="E71" s="22">
        <f>470+20+92</f>
        <v>582</v>
      </c>
      <c r="F71" s="22">
        <f>430+10</f>
        <v>440</v>
      </c>
      <c r="G71" s="24">
        <f>E71+F71</f>
        <v>1022</v>
      </c>
      <c r="H71" s="22">
        <f>470+20+92</f>
        <v>582</v>
      </c>
      <c r="I71" s="22">
        <f>400+16</f>
        <v>416</v>
      </c>
      <c r="J71" s="24">
        <f>H71+I71</f>
        <v>998</v>
      </c>
      <c r="K71" s="24">
        <f>H71-E71</f>
        <v>0</v>
      </c>
      <c r="L71" s="24">
        <f>I71-F71</f>
        <v>-24</v>
      </c>
      <c r="M71" s="24">
        <f>J71-G71</f>
        <v>-24</v>
      </c>
    </row>
    <row r="72" spans="1:13" s="2" customFormat="1" ht="31.5" x14ac:dyDescent="0.25">
      <c r="A72" s="24"/>
      <c r="B72" s="31" t="s">
        <v>17</v>
      </c>
      <c r="C72" s="22" t="s">
        <v>27</v>
      </c>
      <c r="D72" s="22" t="s">
        <v>26</v>
      </c>
      <c r="E72" s="22">
        <f>670+100+390+310+330</f>
        <v>1800</v>
      </c>
      <c r="F72" s="22">
        <f>570+120+50+120</f>
        <v>860</v>
      </c>
      <c r="G72" s="24">
        <f>E72+F72</f>
        <v>2660</v>
      </c>
      <c r="H72" s="22">
        <f>670+100+390+310+330</f>
        <v>1800</v>
      </c>
      <c r="I72" s="22">
        <f>550+130+120+50</f>
        <v>850</v>
      </c>
      <c r="J72" s="24">
        <f>H72+I72</f>
        <v>2650</v>
      </c>
      <c r="K72" s="24">
        <f>H72-E72</f>
        <v>0</v>
      </c>
      <c r="L72" s="24">
        <f>I72-F72</f>
        <v>-10</v>
      </c>
      <c r="M72" s="24">
        <f>J72-G72</f>
        <v>-10</v>
      </c>
    </row>
    <row r="73" spans="1:13" s="2" customFormat="1" ht="69" customHeight="1" x14ac:dyDescent="0.25">
      <c r="A73" s="24"/>
      <c r="B73" s="34" t="s">
        <v>28</v>
      </c>
      <c r="C73" s="22" t="s">
        <v>27</v>
      </c>
      <c r="D73" s="22" t="s">
        <v>26</v>
      </c>
      <c r="E73" s="32">
        <v>950</v>
      </c>
      <c r="F73" s="33"/>
      <c r="G73" s="32">
        <f>E73+F73</f>
        <v>950</v>
      </c>
      <c r="H73" s="32">
        <v>962</v>
      </c>
      <c r="I73" s="24"/>
      <c r="J73" s="24">
        <f>H73</f>
        <v>962</v>
      </c>
      <c r="K73" s="24">
        <f>H73-E73</f>
        <v>12</v>
      </c>
      <c r="L73" s="24"/>
      <c r="M73" s="24">
        <f>K73</f>
        <v>12</v>
      </c>
    </row>
    <row r="74" spans="1:13" s="2" customFormat="1" ht="68.25" customHeight="1" x14ac:dyDescent="0.25">
      <c r="A74" s="24"/>
      <c r="B74" s="34" t="s">
        <v>25</v>
      </c>
      <c r="C74" s="22" t="s">
        <v>24</v>
      </c>
      <c r="D74" s="22" t="s">
        <v>23</v>
      </c>
      <c r="E74" s="32"/>
      <c r="F74" s="33">
        <v>1</v>
      </c>
      <c r="G74" s="32">
        <f>F74</f>
        <v>1</v>
      </c>
      <c r="H74" s="24"/>
      <c r="I74" s="24">
        <v>1</v>
      </c>
      <c r="J74" s="24">
        <f>H74+I74</f>
        <v>1</v>
      </c>
      <c r="K74" s="24"/>
      <c r="L74" s="24"/>
      <c r="M74" s="24"/>
    </row>
    <row r="75" spans="1:13" s="2" customFormat="1" ht="35.25" customHeight="1" x14ac:dyDescent="0.25">
      <c r="A75" s="20" t="s">
        <v>22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8"/>
    </row>
    <row r="76" spans="1:13" s="2" customFormat="1" ht="31.5" x14ac:dyDescent="0.25">
      <c r="A76" s="27">
        <v>3</v>
      </c>
      <c r="B76" s="27" t="s">
        <v>21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</row>
    <row r="77" spans="1:13" s="2" customFormat="1" ht="163.5" customHeight="1" x14ac:dyDescent="0.25">
      <c r="A77" s="27"/>
      <c r="B77" s="31" t="s">
        <v>20</v>
      </c>
      <c r="C77" s="22" t="s">
        <v>15</v>
      </c>
      <c r="D77" s="22" t="s">
        <v>9</v>
      </c>
      <c r="E77" s="25">
        <f>E32/E69</f>
        <v>23093.142009884679</v>
      </c>
      <c r="F77" s="25">
        <f>(F32-1000000)/F69</f>
        <v>6748.9629629629626</v>
      </c>
      <c r="G77" s="25">
        <f>(G32-1000000)/G69</f>
        <v>18061.296693272521</v>
      </c>
      <c r="H77" s="25">
        <f>H32/H69</f>
        <v>22983.146484349258</v>
      </c>
      <c r="I77" s="25">
        <f>I32/I69</f>
        <v>7894.7628460943533</v>
      </c>
      <c r="J77" s="25">
        <f>J32/J69</f>
        <v>18475.457010166359</v>
      </c>
      <c r="K77" s="25">
        <f>H77-E77</f>
        <v>-109.99552553542162</v>
      </c>
      <c r="L77" s="25">
        <f>I77-F77</f>
        <v>1145.7998831313907</v>
      </c>
      <c r="M77" s="25">
        <f>J77-G77</f>
        <v>414.16031689383817</v>
      </c>
    </row>
    <row r="78" spans="1:13" s="2" customFormat="1" ht="31.5" x14ac:dyDescent="0.25">
      <c r="A78" s="27"/>
      <c r="B78" s="31" t="s">
        <v>19</v>
      </c>
      <c r="C78" s="22" t="s">
        <v>15</v>
      </c>
      <c r="D78" s="22" t="s">
        <v>9</v>
      </c>
      <c r="E78" s="28">
        <f>E33/E70</f>
        <v>28521.543644716694</v>
      </c>
      <c r="F78" s="28">
        <f>F33/F70</f>
        <v>14430</v>
      </c>
      <c r="G78" s="28">
        <f>G33/G70</f>
        <v>27519.30014224751</v>
      </c>
      <c r="H78" s="25">
        <f>H33/H70</f>
        <v>28339.52992343032</v>
      </c>
      <c r="I78" s="25">
        <f>I33/I70</f>
        <v>45870.888518518521</v>
      </c>
      <c r="J78" s="25">
        <f>J33/J70</f>
        <v>29035.627985294115</v>
      </c>
      <c r="K78" s="25">
        <f>H78-E78</f>
        <v>-182.01372128637377</v>
      </c>
      <c r="L78" s="25">
        <f>I78-F78</f>
        <v>31440.888518518521</v>
      </c>
      <c r="M78" s="25">
        <f>J78-G78</f>
        <v>1516.3278430466053</v>
      </c>
    </row>
    <row r="79" spans="1:13" s="2" customFormat="1" ht="38.25" customHeight="1" x14ac:dyDescent="0.25">
      <c r="A79" s="24"/>
      <c r="B79" s="31" t="s">
        <v>18</v>
      </c>
      <c r="C79" s="22" t="s">
        <v>15</v>
      </c>
      <c r="D79" s="22" t="s">
        <v>9</v>
      </c>
      <c r="E79" s="28">
        <f>E34/E71</f>
        <v>12783.319587628866</v>
      </c>
      <c r="F79" s="28">
        <f>F34/F71</f>
        <v>6764.318181818182</v>
      </c>
      <c r="G79" s="28">
        <f>G34/G71</f>
        <v>10191.968688845402</v>
      </c>
      <c r="H79" s="25">
        <f>H34/H71</f>
        <v>12541.545807560138</v>
      </c>
      <c r="I79" s="25">
        <f>I34/I71</f>
        <v>5892.5107451923086</v>
      </c>
      <c r="J79" s="25">
        <f>J34/J71</f>
        <v>9770.0041382765539</v>
      </c>
      <c r="K79" s="25">
        <f>H79-E79</f>
        <v>-241.77378006872823</v>
      </c>
      <c r="L79" s="25">
        <f>I79-F79</f>
        <v>-871.80743662587338</v>
      </c>
      <c r="M79" s="25">
        <f>J79-G79</f>
        <v>-421.9645505688477</v>
      </c>
    </row>
    <row r="80" spans="1:13" s="2" customFormat="1" ht="31.5" x14ac:dyDescent="0.25">
      <c r="A80" s="24"/>
      <c r="B80" s="31" t="s">
        <v>17</v>
      </c>
      <c r="C80" s="22" t="s">
        <v>15</v>
      </c>
      <c r="D80" s="22" t="s">
        <v>9</v>
      </c>
      <c r="E80" s="28">
        <f>E35/E72</f>
        <v>24457.347777777777</v>
      </c>
      <c r="F80" s="28">
        <f>(F35-1000000)/F72</f>
        <v>6294.5348837209303</v>
      </c>
      <c r="G80" s="28">
        <f>(G35-1000000)/G72</f>
        <v>18585.160150375941</v>
      </c>
      <c r="H80" s="25">
        <f>H35/H72</f>
        <v>24416.087155555553</v>
      </c>
      <c r="I80" s="25">
        <f>I35/I72</f>
        <v>7668.3881176470595</v>
      </c>
      <c r="J80" s="25">
        <f>J35/J72</f>
        <v>19044.183690566035</v>
      </c>
      <c r="K80" s="25">
        <f>H80-E80</f>
        <v>-41.260622222223901</v>
      </c>
      <c r="L80" s="25">
        <f>I80-F80</f>
        <v>1373.8532339261292</v>
      </c>
      <c r="M80" s="25">
        <f>J80-G80</f>
        <v>459.02354019009363</v>
      </c>
    </row>
    <row r="81" spans="1:13" s="2" customFormat="1" ht="125.25" customHeight="1" x14ac:dyDescent="0.25">
      <c r="A81" s="24"/>
      <c r="B81" s="30" t="s">
        <v>16</v>
      </c>
      <c r="C81" s="29" t="s">
        <v>15</v>
      </c>
      <c r="D81" s="29" t="s">
        <v>9</v>
      </c>
      <c r="E81" s="28"/>
      <c r="F81" s="28">
        <f>F66/3</f>
        <v>16333.333333333334</v>
      </c>
      <c r="G81" s="28">
        <f>E81+F81</f>
        <v>16333.333333333334</v>
      </c>
      <c r="H81" s="25"/>
      <c r="I81" s="28">
        <f>I66/3</f>
        <v>16333.333333333334</v>
      </c>
      <c r="J81" s="28">
        <f>H81+I81</f>
        <v>16333.333333333334</v>
      </c>
      <c r="K81" s="25"/>
      <c r="L81" s="25">
        <f>I81-F81</f>
        <v>0</v>
      </c>
      <c r="M81" s="25">
        <f>J81-G81</f>
        <v>0</v>
      </c>
    </row>
    <row r="82" spans="1:13" s="2" customFormat="1" ht="20.25" customHeight="1" x14ac:dyDescent="0.25">
      <c r="A82" s="20" t="s">
        <v>14</v>
      </c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8"/>
    </row>
    <row r="83" spans="1:13" s="2" customFormat="1" x14ac:dyDescent="0.25">
      <c r="A83" s="27">
        <v>4</v>
      </c>
      <c r="B83" s="27" t="s">
        <v>13</v>
      </c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</row>
    <row r="84" spans="1:13" s="2" customFormat="1" ht="228.75" customHeight="1" x14ac:dyDescent="0.25">
      <c r="A84" s="24"/>
      <c r="B84" s="26" t="s">
        <v>12</v>
      </c>
      <c r="C84" s="22" t="s">
        <v>10</v>
      </c>
      <c r="D84" s="22" t="s">
        <v>9</v>
      </c>
      <c r="E84" s="21"/>
      <c r="F84" s="25">
        <v>113</v>
      </c>
      <c r="G84" s="25">
        <f>F84</f>
        <v>113</v>
      </c>
      <c r="H84" s="21"/>
      <c r="I84" s="25">
        <f>(I63-49000)/7467970*100</f>
        <v>121.68736430382016</v>
      </c>
      <c r="J84" s="25">
        <f>I84</f>
        <v>121.68736430382016</v>
      </c>
      <c r="K84" s="25"/>
      <c r="L84" s="25">
        <f>I84-F84</f>
        <v>8.6873643038201607</v>
      </c>
      <c r="M84" s="25">
        <f>J84-G84</f>
        <v>8.6873643038201607</v>
      </c>
    </row>
    <row r="85" spans="1:13" s="2" customFormat="1" ht="249" customHeight="1" x14ac:dyDescent="0.25">
      <c r="A85" s="24"/>
      <c r="B85" s="23" t="s">
        <v>11</v>
      </c>
      <c r="C85" s="22" t="s">
        <v>10</v>
      </c>
      <c r="D85" s="22" t="s">
        <v>9</v>
      </c>
      <c r="E85" s="21"/>
      <c r="F85" s="21">
        <v>84.1</v>
      </c>
      <c r="G85" s="21">
        <f>F85</f>
        <v>84.1</v>
      </c>
      <c r="H85" s="21"/>
      <c r="I85" s="21">
        <v>84.1</v>
      </c>
      <c r="J85" s="21">
        <f>I85</f>
        <v>84.1</v>
      </c>
      <c r="K85" s="21"/>
      <c r="L85" s="21"/>
      <c r="M85" s="21"/>
    </row>
    <row r="86" spans="1:13" s="2" customFormat="1" ht="21" customHeight="1" x14ac:dyDescent="0.25">
      <c r="A86" s="20" t="s">
        <v>8</v>
      </c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8"/>
    </row>
    <row r="87" spans="1:13" s="2" customFormat="1" ht="51" customHeight="1" x14ac:dyDescent="0.25">
      <c r="A87" s="17" t="s">
        <v>7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5"/>
    </row>
    <row r="88" spans="1:13" x14ac:dyDescent="0.25">
      <c r="A88" s="14"/>
    </row>
    <row r="89" spans="1:13" ht="19.5" customHeight="1" x14ac:dyDescent="0.25">
      <c r="A89" s="13" t="s">
        <v>6</v>
      </c>
      <c r="B89" s="12"/>
      <c r="C89" s="12"/>
      <c r="D89" s="12"/>
    </row>
    <row r="90" spans="1:13" ht="27" customHeight="1" x14ac:dyDescent="0.25">
      <c r="A90" s="11" t="s">
        <v>5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spans="1:13" ht="19.5" customHeight="1" x14ac:dyDescent="0.25">
      <c r="A91" s="10" t="s">
        <v>4</v>
      </c>
      <c r="B91" s="9"/>
      <c r="C91" s="9"/>
      <c r="D91" s="9"/>
    </row>
    <row r="92" spans="1:13" x14ac:dyDescent="0.25">
      <c r="A92" s="4" t="s">
        <v>3</v>
      </c>
      <c r="B92" s="4"/>
      <c r="C92" s="4"/>
      <c r="D92" s="4"/>
      <c r="E92" s="4"/>
    </row>
    <row r="93" spans="1:13" ht="31.5" customHeight="1" x14ac:dyDescent="0.25">
      <c r="A93" s="4"/>
      <c r="B93" s="4"/>
      <c r="C93" s="4"/>
      <c r="D93" s="4"/>
      <c r="E93" s="4"/>
      <c r="G93" s="6"/>
      <c r="H93" s="6"/>
      <c r="J93" s="5" t="s">
        <v>2</v>
      </c>
      <c r="K93" s="5"/>
      <c r="L93" s="5"/>
      <c r="M93" s="5"/>
    </row>
    <row r="94" spans="1:13" ht="15.75" customHeight="1" x14ac:dyDescent="0.25">
      <c r="A94" s="8"/>
      <c r="B94" s="7"/>
      <c r="C94" s="7"/>
      <c r="D94" s="7"/>
      <c r="E94" s="7"/>
      <c r="J94" s="3"/>
      <c r="K94" s="3"/>
      <c r="L94" s="3"/>
      <c r="M94" s="3"/>
    </row>
    <row r="95" spans="1:13" ht="43.5" customHeight="1" x14ac:dyDescent="0.25">
      <c r="A95" s="4" t="s">
        <v>1</v>
      </c>
      <c r="B95" s="4"/>
      <c r="C95" s="4"/>
      <c r="D95" s="4"/>
      <c r="E95" s="4"/>
      <c r="G95" s="6"/>
      <c r="H95" s="6"/>
      <c r="J95" s="5" t="s">
        <v>0</v>
      </c>
      <c r="K95" s="5"/>
      <c r="L95" s="5"/>
      <c r="M95" s="5"/>
    </row>
    <row r="96" spans="1:13" ht="15.75" customHeight="1" x14ac:dyDescent="0.25">
      <c r="A96" s="4"/>
      <c r="B96" s="4"/>
      <c r="C96" s="4"/>
      <c r="D96" s="4"/>
      <c r="E96" s="4"/>
      <c r="J96" s="3"/>
      <c r="K96" s="3"/>
      <c r="L96" s="3"/>
      <c r="M96" s="3"/>
    </row>
  </sheetData>
  <mergeCells count="70">
    <mergeCell ref="L9:M9"/>
    <mergeCell ref="B10:C10"/>
    <mergeCell ref="E10:K10"/>
    <mergeCell ref="L10:M10"/>
    <mergeCell ref="B13:C13"/>
    <mergeCell ref="D13:E13"/>
    <mergeCell ref="J1:M4"/>
    <mergeCell ref="A5:M5"/>
    <mergeCell ref="A6:M6"/>
    <mergeCell ref="A14:M14"/>
    <mergeCell ref="B16:M16"/>
    <mergeCell ref="L12:M12"/>
    <mergeCell ref="E8:K8"/>
    <mergeCell ref="L8:M8"/>
    <mergeCell ref="B9:C9"/>
    <mergeCell ref="E9:K9"/>
    <mergeCell ref="E39:G39"/>
    <mergeCell ref="B31:D31"/>
    <mergeCell ref="B32:D32"/>
    <mergeCell ref="B35:D35"/>
    <mergeCell ref="A29:A30"/>
    <mergeCell ref="B29:D30"/>
    <mergeCell ref="H39:J39"/>
    <mergeCell ref="K39:M39"/>
    <mergeCell ref="A36:M36"/>
    <mergeCell ref="B8:C8"/>
    <mergeCell ref="B17:M17"/>
    <mergeCell ref="B20:M20"/>
    <mergeCell ref="B24:M24"/>
    <mergeCell ref="B25:M25"/>
    <mergeCell ref="A39:A40"/>
    <mergeCell ref="B39:D40"/>
    <mergeCell ref="B41:D41"/>
    <mergeCell ref="B42:D42"/>
    <mergeCell ref="D47:D48"/>
    <mergeCell ref="A67:M67"/>
    <mergeCell ref="B43:D43"/>
    <mergeCell ref="E29:G29"/>
    <mergeCell ref="H29:J29"/>
    <mergeCell ref="K29:M29"/>
    <mergeCell ref="B33:D33"/>
    <mergeCell ref="B34:D34"/>
    <mergeCell ref="A37:M37"/>
    <mergeCell ref="J93:M93"/>
    <mergeCell ref="E47:G47"/>
    <mergeCell ref="H47:J47"/>
    <mergeCell ref="K47:M47"/>
    <mergeCell ref="A75:M75"/>
    <mergeCell ref="A47:A48"/>
    <mergeCell ref="B47:B48"/>
    <mergeCell ref="C47:C48"/>
    <mergeCell ref="A82:M82"/>
    <mergeCell ref="A86:M86"/>
    <mergeCell ref="J94:M94"/>
    <mergeCell ref="A95:E96"/>
    <mergeCell ref="G95:H95"/>
    <mergeCell ref="J95:M95"/>
    <mergeCell ref="J96:M96"/>
    <mergeCell ref="A92:E93"/>
    <mergeCell ref="G93:H93"/>
    <mergeCell ref="A90:M90"/>
    <mergeCell ref="A87:M87"/>
    <mergeCell ref="G13:K13"/>
    <mergeCell ref="L13:M13"/>
    <mergeCell ref="B11:C11"/>
    <mergeCell ref="E11:K11"/>
    <mergeCell ref="L11:M11"/>
    <mergeCell ref="B12:C12"/>
    <mergeCell ref="D12:E12"/>
    <mergeCell ref="G12:K12"/>
  </mergeCells>
  <pageMargins left="0.16" right="0.16" top="0.35" bottom="0.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1011080</vt:lpstr>
      <vt:lpstr>'1011080'!Область_друку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2022-02-18T08:52:34Z</dcterms:created>
  <dcterms:modified xsi:type="dcterms:W3CDTF">2022-02-18T08:52:45Z</dcterms:modified>
</cp:coreProperties>
</file>