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1602\Звіт культура\"/>
    </mc:Choice>
  </mc:AlternateContent>
  <bookViews>
    <workbookView xWindow="0" yWindow="0" windowWidth="28800" windowHeight="12435"/>
  </bookViews>
  <sheets>
    <sheet name="1011080" sheetId="1" r:id="rId1"/>
  </sheets>
  <definedNames>
    <definedName name="_xlnm.Print_Area" localSheetId="0">'1011080'!$A$1:$M$98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G33" i="1"/>
  <c r="G79" i="1" s="1"/>
  <c r="I33" i="1"/>
  <c r="J33" i="1"/>
  <c r="M33" i="1" s="1"/>
  <c r="K33" i="1"/>
  <c r="L33" i="1"/>
  <c r="E34" i="1"/>
  <c r="E32" i="1" s="1"/>
  <c r="F34" i="1"/>
  <c r="L34" i="1" s="1"/>
  <c r="H34" i="1"/>
  <c r="H32" i="1" s="1"/>
  <c r="H43" i="1" s="1"/>
  <c r="H42" i="1" s="1"/>
  <c r="H62" i="1" s="1"/>
  <c r="I34" i="1"/>
  <c r="E35" i="1"/>
  <c r="F35" i="1"/>
  <c r="G35" i="1" s="1"/>
  <c r="G81" i="1" s="1"/>
  <c r="H35" i="1"/>
  <c r="I35" i="1"/>
  <c r="E51" i="1"/>
  <c r="G51" i="1" s="1"/>
  <c r="F51" i="1"/>
  <c r="H51" i="1"/>
  <c r="J51" i="1" s="1"/>
  <c r="I51" i="1"/>
  <c r="G54" i="1"/>
  <c r="J54" i="1"/>
  <c r="G57" i="1"/>
  <c r="J57" i="1"/>
  <c r="E58" i="1"/>
  <c r="G58" i="1" s="1"/>
  <c r="H58" i="1"/>
  <c r="H56" i="1" s="1"/>
  <c r="I58" i="1"/>
  <c r="F59" i="1"/>
  <c r="G59" i="1"/>
  <c r="I59" i="1"/>
  <c r="J59" i="1" s="1"/>
  <c r="F60" i="1"/>
  <c r="G60" i="1" s="1"/>
  <c r="I60" i="1"/>
  <c r="J60" i="1" s="1"/>
  <c r="E61" i="1"/>
  <c r="F61" i="1"/>
  <c r="H61" i="1"/>
  <c r="I61" i="1"/>
  <c r="L62" i="1"/>
  <c r="G63" i="1"/>
  <c r="J63" i="1"/>
  <c r="M63" i="1" s="1"/>
  <c r="L63" i="1"/>
  <c r="G64" i="1"/>
  <c r="J64" i="1"/>
  <c r="L64" i="1"/>
  <c r="E67" i="1"/>
  <c r="G68" i="1"/>
  <c r="H68" i="1"/>
  <c r="K68" i="1" s="1"/>
  <c r="L68" i="1"/>
  <c r="F69" i="1"/>
  <c r="F67" i="1" s="1"/>
  <c r="H69" i="1"/>
  <c r="J69" i="1" s="1"/>
  <c r="I69" i="1"/>
  <c r="F70" i="1"/>
  <c r="G70" i="1" s="1"/>
  <c r="H70" i="1"/>
  <c r="K70" i="1" s="1"/>
  <c r="I70" i="1"/>
  <c r="I81" i="1" s="1"/>
  <c r="G71" i="1"/>
  <c r="J71" i="1"/>
  <c r="K71" i="1"/>
  <c r="M71" i="1" s="1"/>
  <c r="G72" i="1"/>
  <c r="J72" i="1"/>
  <c r="K72" i="1"/>
  <c r="M72" i="1" s="1"/>
  <c r="G73" i="1"/>
  <c r="J73" i="1"/>
  <c r="K73" i="1"/>
  <c r="M73" i="1" s="1"/>
  <c r="G74" i="1"/>
  <c r="J74" i="1"/>
  <c r="K74" i="1"/>
  <c r="M74" i="1" s="1"/>
  <c r="E75" i="1"/>
  <c r="E82" i="1" s="1"/>
  <c r="G75" i="1"/>
  <c r="H75" i="1"/>
  <c r="J75" i="1" s="1"/>
  <c r="E79" i="1"/>
  <c r="F79" i="1"/>
  <c r="L79" i="1" s="1"/>
  <c r="H79" i="1"/>
  <c r="I79" i="1"/>
  <c r="E81" i="1"/>
  <c r="H82" i="1"/>
  <c r="J82" i="1" s="1"/>
  <c r="L82" i="1"/>
  <c r="G83" i="1"/>
  <c r="J83" i="1"/>
  <c r="M83" i="1" s="1"/>
  <c r="K83" i="1"/>
  <c r="L83" i="1"/>
  <c r="G84" i="1"/>
  <c r="J84" i="1"/>
  <c r="M84" i="1" s="1"/>
  <c r="K84" i="1"/>
  <c r="L84" i="1"/>
  <c r="G87" i="1"/>
  <c r="I87" i="1"/>
  <c r="L87" i="1" s="1"/>
  <c r="J87" i="1"/>
  <c r="M87" i="1" s="1"/>
  <c r="J56" i="1" l="1"/>
  <c r="L70" i="1"/>
  <c r="H81" i="1"/>
  <c r="K81" i="1" s="1"/>
  <c r="E80" i="1"/>
  <c r="M64" i="1"/>
  <c r="G61" i="1"/>
  <c r="I56" i="1"/>
  <c r="F80" i="1"/>
  <c r="H67" i="1"/>
  <c r="H78" i="1" s="1"/>
  <c r="K78" i="1" s="1"/>
  <c r="E56" i="1"/>
  <c r="J70" i="1"/>
  <c r="L35" i="1"/>
  <c r="K34" i="1"/>
  <c r="F81" i="1"/>
  <c r="L81" i="1" s="1"/>
  <c r="G67" i="1"/>
  <c r="K35" i="1"/>
  <c r="I80" i="1"/>
  <c r="K79" i="1"/>
  <c r="L69" i="1"/>
  <c r="J35" i="1"/>
  <c r="J81" i="1" s="1"/>
  <c r="M81" i="1" s="1"/>
  <c r="J61" i="1"/>
  <c r="F32" i="1"/>
  <c r="F78" i="1" s="1"/>
  <c r="M70" i="1"/>
  <c r="J62" i="1"/>
  <c r="G82" i="1"/>
  <c r="M82" i="1" s="1"/>
  <c r="K82" i="1"/>
  <c r="E78" i="1"/>
  <c r="K32" i="1"/>
  <c r="K43" i="1" s="1"/>
  <c r="K42" i="1" s="1"/>
  <c r="E62" i="1"/>
  <c r="G62" i="1" s="1"/>
  <c r="E43" i="1"/>
  <c r="E42" i="1" s="1"/>
  <c r="G69" i="1"/>
  <c r="M69" i="1" s="1"/>
  <c r="J34" i="1"/>
  <c r="I32" i="1"/>
  <c r="J68" i="1"/>
  <c r="M68" i="1" s="1"/>
  <c r="I67" i="1"/>
  <c r="L67" i="1" s="1"/>
  <c r="K75" i="1"/>
  <c r="M75" i="1" s="1"/>
  <c r="J58" i="1"/>
  <c r="G34" i="1"/>
  <c r="H80" i="1"/>
  <c r="K80" i="1" s="1"/>
  <c r="K69" i="1"/>
  <c r="F56" i="1"/>
  <c r="G80" i="1" l="1"/>
  <c r="G56" i="1"/>
  <c r="K67" i="1"/>
  <c r="G32" i="1"/>
  <c r="G43" i="1" s="1"/>
  <c r="G42" i="1" s="1"/>
  <c r="F43" i="1"/>
  <c r="F42" i="1" s="1"/>
  <c r="M35" i="1"/>
  <c r="L80" i="1"/>
  <c r="J67" i="1"/>
  <c r="M67" i="1" s="1"/>
  <c r="M34" i="1"/>
  <c r="J80" i="1"/>
  <c r="M62" i="1"/>
  <c r="K62" i="1"/>
  <c r="J79" i="1"/>
  <c r="M79" i="1" s="1"/>
  <c r="L32" i="1"/>
  <c r="L43" i="1" s="1"/>
  <c r="L42" i="1" s="1"/>
  <c r="I78" i="1"/>
  <c r="L78" i="1" s="1"/>
  <c r="I43" i="1"/>
  <c r="I42" i="1" s="1"/>
  <c r="J32" i="1"/>
  <c r="M80" i="1" l="1"/>
  <c r="G78" i="1"/>
  <c r="M32" i="1"/>
  <c r="M43" i="1" s="1"/>
  <c r="M42" i="1" s="1"/>
  <c r="J78" i="1"/>
  <c r="J43" i="1"/>
  <c r="J42" i="1" s="1"/>
  <c r="M78" i="1" l="1"/>
</calcChain>
</file>

<file path=xl/sharedStrings.xml><?xml version="1.0" encoding="utf-8"?>
<sst xmlns="http://schemas.openxmlformats.org/spreadsheetml/2006/main" count="197" uniqueCount="105">
  <si>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</si>
  <si>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</si>
  <si>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</si>
  <si>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</si>
  <si>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* Зазначаються всі напрями використання бюджетних коштів, затверджені у паспорті бюджетної програми.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</si>
  <si>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</si>
  <si>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</si>
  <si>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 xml:space="preserve">                           Аналіз стану виконання результативних показників                                                                                                                                                                          Аналіз відхилень свідчить про те, що загальна сума видатків на забезпечення діяльності мистецьких шкіл не перевищує запланованої, а на зменшення показників по деяким позиціям вплинуло запровадження військового стану, у звязку з військовою агресією російської федерації проти України</t>
  </si>
  <si>
    <t>розрахунок</t>
  </si>
  <si>
    <t>%</t>
  </si>
  <si>
    <t>Динаміка збільшення власних надходжень у школах естетичного виховання у плановому періоді відповідно до фактичного показника попереднього періоду</t>
  </si>
  <si>
    <t>якості</t>
  </si>
  <si>
    <t>Розбіжності між затвердженими та досягнутими показниками пояснюються зміною контингенту учнів.</t>
  </si>
  <si>
    <t>грн.</t>
  </si>
  <si>
    <t>Середні витрати  на придбання генератора</t>
  </si>
  <si>
    <t>Середні витрати  на придбання обладнання для впровадження заходів із енергозбереження (заміна дверей на металопластикові)</t>
  </si>
  <si>
    <t>Середні витрати на придбання однієї одиниці обігрівача</t>
  </si>
  <si>
    <t>в  школах мистецтв</t>
  </si>
  <si>
    <t xml:space="preserve"> в художніх школах</t>
  </si>
  <si>
    <t xml:space="preserve"> в музичних школах</t>
  </si>
  <si>
    <t>Витрати на навчання одного учня,який отримує освіту в школах естетичного виховання, усього  в т.ч.</t>
  </si>
  <si>
    <t>ефективності</t>
  </si>
  <si>
    <t>Кількість учнів зменшилась у звязку із  запровадженням військового стану. На підставі документів про встановлення пільги по оплаті за навчання визначається кількість звільнених від плати учнів</t>
  </si>
  <si>
    <t>рішення сесії</t>
  </si>
  <si>
    <t>Видатки на придбання обігрівачів</t>
  </si>
  <si>
    <t>од.</t>
  </si>
  <si>
    <t>Придбання генератора</t>
  </si>
  <si>
    <t>Придбання обладнання для впровадження заходів із енергозбереження (заміна дверей на металопластикові)</t>
  </si>
  <si>
    <t>Придбання обігрівачів</t>
  </si>
  <si>
    <t>статистичні дані</t>
  </si>
  <si>
    <t>осіб</t>
  </si>
  <si>
    <t>Кількість учнів,звільнених від плати за навчання</t>
  </si>
  <si>
    <t>Кількість учнів,які отримують освіту у мистецьких школах, усього в т. ч.</t>
  </si>
  <si>
    <t>продукту</t>
  </si>
  <si>
    <t xml:space="preserve">Відхилення по загальному фонду пояснюється економією коштів по КЕКВ 2120 за рахунок  зниженої відсоткової ставки єдиного соціального внеску по працюючим інвалідам, а також за рахунок різниці між плановими та фактичними тарифами енергоносіїв.  </t>
  </si>
  <si>
    <t>кошторис</t>
  </si>
  <si>
    <t xml:space="preserve">у тому числі плата за навчання у школах естетичного виховання </t>
  </si>
  <si>
    <t>Видатки на утримання шкіл за рахунок спеціального фонду</t>
  </si>
  <si>
    <t>Видатки на отримання освіти у мистецьких школах за рахунок загального фонду</t>
  </si>
  <si>
    <t>штатний розпис</t>
  </si>
  <si>
    <t>робітників</t>
  </si>
  <si>
    <t>обслуговуючого та технічного персоналу</t>
  </si>
  <si>
    <t>спеціалістів</t>
  </si>
  <si>
    <t>штатний розпис, тарифікація</t>
  </si>
  <si>
    <t>педагогічного персоналу</t>
  </si>
  <si>
    <t>керівних працівників</t>
  </si>
  <si>
    <t>Кількість ставок, всього в тому числі</t>
  </si>
  <si>
    <t>Мережа</t>
  </si>
  <si>
    <t>школи мистецтв</t>
  </si>
  <si>
    <t>художніх шкіл</t>
  </si>
  <si>
    <t>музичних шкіл</t>
  </si>
  <si>
    <t>у тому числі</t>
  </si>
  <si>
    <t xml:space="preserve">Кількість установ            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</si>
  <si>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</si>
  <si>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</si>
  <si>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</si>
  <si>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</si>
  <si>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</si>
  <si>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</si>
  <si>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</si>
  <si>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</si>
  <si>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</si>
  <si>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</si>
  <si>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</si>
  <si>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</si>
  <si>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Усього</t>
  </si>
  <si>
    <t>Програма розвитку  Хмельницької міської територіальної громади  у сфері культури на 2021-2025 роки "Нова лінія культурних змін"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</si>
  <si>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</si>
  <si>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</si>
  <si>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</si>
  <si>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</si>
  <si>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зменшення використання  енергоносіїв. На зменшення показників по спеціальному фонду   вплинуло запровадження військового стану, у звязку з військовою агресією російської федерації проти України  </t>
  </si>
  <si>
    <t>Створення належних умов з надання   освіти з різних видів мистецтв (школи мистецтв)</t>
  </si>
  <si>
    <t>Створення належних умов з надання освіти з образотворчого мистецтва</t>
  </si>
  <si>
    <t>Створення належних умов з надання початкової музичної освіти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</si>
  <si>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</si>
  <si>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</si>
  <si>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</si>
  <si>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надання початкової музичної, хореографічної освіти, з образотворчого мистецтва та художнього промислу</t>
  </si>
  <si>
    <t>Завдання</t>
  </si>
  <si>
    <t>6. Завдання бюджетної програми</t>
  </si>
  <si>
    <t>Духовне та естетичне виховання дітей та молоді</t>
  </si>
  <si>
    <t>5. Мета бюджетної програми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</si>
  <si>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</si>
  <si>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</si>
  <si>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</si>
  <si>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</si>
  <si>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</si>
  <si>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</si>
  <si>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</si>
  <si>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</si>
  <si>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</si>
  <si>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Надання спеціалізованої освіти мистецькими школами</t>
  </si>
  <si>
    <t>0960</t>
  </si>
  <si>
    <t>3.</t>
  </si>
  <si>
    <t>(код за ЄДРПОУ)</t>
  </si>
  <si>
    <t>(найменування відповідального виконавця)</t>
  </si>
  <si>
    <t>Управління культури і туризму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</si>
  <si>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</si>
  <si>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</si>
  <si>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</si>
  <si>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</si>
  <si>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01.01.2023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</si>
  <si>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</si>
  <si>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 від 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</si>
</sst>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2" fontId="6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10" fillId="2" borderId="0" xfId="0" applyFont="1" applyFill="1" applyAlignment="1"/>
    <xf numFmtId="0" fontId="10" fillId="2" borderId="6" xfId="0" applyFont="1" applyFill="1" applyBorder="1" applyAlignment="1"/>
    <xf numFmtId="0" fontId="11" fillId="2" borderId="6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wrapText="1"/>
    </xf>
    <xf numFmtId="0" fontId="11" fillId="2" borderId="6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2" borderId="0" xfId="0" applyFill="1" applyAlignment="1"/>
    <xf numFmtId="0" fontId="4" fillId="2" borderId="0" xfId="0" applyFont="1" applyFill="1" applyBorder="1" applyAlignment="1">
      <alignment horizontal="center" wrapText="1"/>
    </xf>
    <xf numFmtId="0" fontId="0" fillId="2" borderId="0" xfId="0" applyFont="1" applyFill="1" applyAlignment="1"/>
    <xf numFmtId="0" fontId="5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vertical="top" wrapText="1"/>
    </xf>
    <xf numFmtId="0" fontId="12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abSelected="1" zoomScaleNormal="100" workbookViewId="0">
      <selection activeCell="D18" sqref="D18"/>
    </sheetView>
  </sheetViews>
  <sheetFormatPr defaultRowHeight="15.75" x14ac:dyDescent="0.25"/>
  <cols>
    <col min="1" max="1" width="4.42578125" style="2" customWidth="1"/>
    <col min="2" max="2" width="14.140625" style="1" customWidth="1"/>
    <col min="3" max="3" width="10.42578125" style="1" customWidth="1"/>
    <col min="4" max="4" width="10.140625" style="1" customWidth="1"/>
    <col min="5" max="5" width="11.5703125" style="1" customWidth="1"/>
    <col min="6" max="6" width="11.42578125" style="1" customWidth="1"/>
    <col min="7" max="7" width="11" style="1" customWidth="1"/>
    <col min="8" max="8" width="14.140625" style="1" customWidth="1"/>
    <col min="9" max="9" width="12.7109375" style="2" customWidth="1"/>
    <col min="10" max="10" width="13.5703125" style="1" customWidth="1"/>
    <col min="11" max="11" width="12.28515625" style="1" customWidth="1"/>
    <col min="12" max="12" width="12.140625" style="1" customWidth="1"/>
    <col min="13" max="13" width="12.28515625" style="1" customWidth="1"/>
    <col min="14" max="16384" width="9.140625" style="1"/>
  </cols>
  <sheetData>
    <row r="1" spans="1:13" s="2" customFormat="1" ht="15.75" customHeight="1" x14ac:dyDescent="0.25">
      <c r="J1" s="85" t="s">
        <v>104</v>
      </c>
      <c r="K1" s="85"/>
      <c r="L1" s="85"/>
      <c r="M1" s="85"/>
    </row>
    <row r="2" spans="1:13" s="2" customFormat="1" x14ac:dyDescent="0.25">
      <c r="J2" s="85"/>
      <c r="K2" s="85"/>
      <c r="L2" s="85"/>
      <c r="M2" s="85"/>
    </row>
    <row r="3" spans="1:13" s="2" customFormat="1" x14ac:dyDescent="0.25">
      <c r="J3" s="85"/>
      <c r="K3" s="85"/>
      <c r="L3" s="85"/>
      <c r="M3" s="85"/>
    </row>
    <row r="4" spans="1:13" s="2" customFormat="1" x14ac:dyDescent="0.25">
      <c r="J4" s="85"/>
      <c r="K4" s="85"/>
      <c r="L4" s="85"/>
      <c r="M4" s="85"/>
    </row>
    <row r="5" spans="1:13" s="2" customFormat="1" x14ac:dyDescent="0.25">
      <c r="A5" s="84" t="s">
        <v>103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s="2" customFormat="1" x14ac:dyDescent="0.25">
      <c r="A6" s="84" t="s">
        <v>102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 s="2" customForma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s="2" customFormat="1" ht="15.75" customHeight="1" x14ac:dyDescent="0.25">
      <c r="A8" s="68" t="s">
        <v>101</v>
      </c>
      <c r="B8" s="66">
        <v>1000000</v>
      </c>
      <c r="C8" s="81"/>
      <c r="D8" s="80"/>
      <c r="E8" s="79" t="s">
        <v>97</v>
      </c>
      <c r="F8" s="78"/>
      <c r="G8" s="78"/>
      <c r="H8" s="78"/>
      <c r="I8" s="77"/>
      <c r="J8" s="77"/>
      <c r="K8" s="77"/>
      <c r="L8" s="83" t="s">
        <v>100</v>
      </c>
      <c r="M8" s="82"/>
    </row>
    <row r="9" spans="1:13" s="69" customFormat="1" ht="33.75" customHeight="1" x14ac:dyDescent="0.2">
      <c r="A9" s="73"/>
      <c r="B9" s="53" t="s">
        <v>90</v>
      </c>
      <c r="C9" s="74"/>
      <c r="D9" s="73"/>
      <c r="E9" s="53" t="s">
        <v>99</v>
      </c>
      <c r="F9" s="72"/>
      <c r="G9" s="72"/>
      <c r="H9" s="72"/>
      <c r="I9" s="54"/>
      <c r="J9" s="54"/>
      <c r="K9" s="54"/>
      <c r="L9" s="71" t="s">
        <v>95</v>
      </c>
      <c r="M9" s="70"/>
    </row>
    <row r="10" spans="1:13" s="2" customFormat="1" ht="15.75" customHeight="1" x14ac:dyDescent="0.25">
      <c r="A10" s="68" t="s">
        <v>98</v>
      </c>
      <c r="B10" s="66">
        <v>1000000</v>
      </c>
      <c r="C10" s="81"/>
      <c r="D10" s="80"/>
      <c r="E10" s="79" t="s">
        <v>97</v>
      </c>
      <c r="F10" s="78"/>
      <c r="G10" s="78"/>
      <c r="H10" s="78"/>
      <c r="I10" s="77"/>
      <c r="J10" s="77"/>
      <c r="K10" s="77"/>
      <c r="L10" s="76" t="str">
        <f>L8</f>
        <v>02231293</v>
      </c>
      <c r="M10" s="75"/>
    </row>
    <row r="11" spans="1:13" s="69" customFormat="1" ht="33.75" customHeight="1" x14ac:dyDescent="0.2">
      <c r="A11" s="73"/>
      <c r="B11" s="53" t="s">
        <v>90</v>
      </c>
      <c r="C11" s="74"/>
      <c r="D11" s="73"/>
      <c r="E11" s="53" t="s">
        <v>96</v>
      </c>
      <c r="F11" s="72"/>
      <c r="G11" s="72"/>
      <c r="H11" s="72"/>
      <c r="I11" s="54"/>
      <c r="J11" s="54"/>
      <c r="K11" s="54"/>
      <c r="L11" s="71" t="s">
        <v>95</v>
      </c>
      <c r="M11" s="70"/>
    </row>
    <row r="12" spans="1:13" s="58" customFormat="1" ht="21.75" customHeight="1" x14ac:dyDescent="0.25">
      <c r="A12" s="68" t="s">
        <v>94</v>
      </c>
      <c r="B12" s="66">
        <v>1011080</v>
      </c>
      <c r="C12" s="67"/>
      <c r="D12" s="66">
        <v>1080</v>
      </c>
      <c r="E12" s="65"/>
      <c r="F12" s="64" t="s">
        <v>93</v>
      </c>
      <c r="G12" s="63" t="s">
        <v>92</v>
      </c>
      <c r="H12" s="62"/>
      <c r="I12" s="61"/>
      <c r="J12" s="61"/>
      <c r="K12" s="61"/>
      <c r="L12" s="60" t="s">
        <v>91</v>
      </c>
      <c r="M12" s="59"/>
    </row>
    <row r="13" spans="1:13" s="51" customFormat="1" ht="66" customHeight="1" x14ac:dyDescent="0.25">
      <c r="A13" s="57"/>
      <c r="B13" s="53" t="s">
        <v>90</v>
      </c>
      <c r="C13" s="54"/>
      <c r="D13" s="53" t="s">
        <v>89</v>
      </c>
      <c r="E13" s="56"/>
      <c r="F13" s="55" t="s">
        <v>88</v>
      </c>
      <c r="G13" s="53" t="s">
        <v>87</v>
      </c>
      <c r="H13" s="53"/>
      <c r="I13" s="54"/>
      <c r="J13" s="54"/>
      <c r="K13" s="54"/>
      <c r="L13" s="53" t="s">
        <v>86</v>
      </c>
      <c r="M13" s="52"/>
    </row>
    <row r="14" spans="1:13" s="2" customFormat="1" ht="19.5" customHeight="1" x14ac:dyDescent="0.25">
      <c r="A14" s="11" t="s">
        <v>85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s="2" customFormat="1" x14ac:dyDescent="0.25">
      <c r="A15" s="14"/>
    </row>
    <row r="16" spans="1:13" s="2" customFormat="1" ht="31.5" x14ac:dyDescent="0.25">
      <c r="A16" s="25" t="s">
        <v>76</v>
      </c>
      <c r="B16" s="38" t="s">
        <v>84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5" s="2" customFormat="1" ht="38.25" customHeight="1" x14ac:dyDescent="0.25">
      <c r="A17" s="25"/>
      <c r="B17" s="17" t="s">
        <v>83</v>
      </c>
      <c r="C17" s="16"/>
      <c r="D17" s="16"/>
      <c r="E17" s="16"/>
      <c r="F17" s="16"/>
      <c r="G17" s="16"/>
      <c r="H17" s="40"/>
      <c r="I17" s="40"/>
      <c r="J17" s="40"/>
      <c r="K17" s="40"/>
      <c r="L17" s="40"/>
      <c r="M17" s="39"/>
    </row>
    <row r="18" spans="1:15" s="2" customFormat="1" x14ac:dyDescent="0.25">
      <c r="A18" s="14"/>
    </row>
    <row r="19" spans="1:15" s="2" customFormat="1" x14ac:dyDescent="0.25">
      <c r="A19" s="13" t="s">
        <v>82</v>
      </c>
    </row>
    <row r="20" spans="1:15" s="2" customFormat="1" ht="35.25" customHeight="1" x14ac:dyDescent="0.25">
      <c r="A20" s="13"/>
      <c r="B20" s="42" t="s">
        <v>81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</row>
    <row r="21" spans="1:15" s="2" customFormat="1" x14ac:dyDescent="0.25">
      <c r="A21" s="41"/>
    </row>
    <row r="22" spans="1:15" s="2" customFormat="1" x14ac:dyDescent="0.25">
      <c r="A22" s="13" t="s">
        <v>80</v>
      </c>
    </row>
    <row r="23" spans="1:15" s="2" customFormat="1" x14ac:dyDescent="0.25">
      <c r="A23" s="14"/>
    </row>
    <row r="24" spans="1:15" s="2" customFormat="1" ht="32.25" customHeight="1" x14ac:dyDescent="0.25">
      <c r="A24" s="25" t="s">
        <v>76</v>
      </c>
      <c r="B24" s="38" t="s">
        <v>79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5" s="2" customFormat="1" ht="33.75" customHeight="1" x14ac:dyDescent="0.25">
      <c r="A25" s="25"/>
      <c r="B25" s="49" t="s">
        <v>78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</row>
    <row r="26" spans="1:15" s="2" customFormat="1" x14ac:dyDescent="0.25">
      <c r="A26" s="14"/>
    </row>
    <row r="27" spans="1:15" s="2" customFormat="1" x14ac:dyDescent="0.25">
      <c r="A27" s="13" t="s">
        <v>77</v>
      </c>
    </row>
    <row r="28" spans="1:15" s="2" customFormat="1" x14ac:dyDescent="0.25">
      <c r="A28" s="14"/>
      <c r="M28" s="41" t="s">
        <v>69</v>
      </c>
    </row>
    <row r="29" spans="1:15" s="2" customFormat="1" ht="42" customHeight="1" x14ac:dyDescent="0.25">
      <c r="A29" s="38" t="s">
        <v>76</v>
      </c>
      <c r="B29" s="38" t="s">
        <v>75</v>
      </c>
      <c r="C29" s="38"/>
      <c r="D29" s="38"/>
      <c r="E29" s="38" t="s">
        <v>59</v>
      </c>
      <c r="F29" s="38"/>
      <c r="G29" s="38"/>
      <c r="H29" s="38" t="s">
        <v>67</v>
      </c>
      <c r="I29" s="38"/>
      <c r="J29" s="38"/>
      <c r="K29" s="38" t="s">
        <v>57</v>
      </c>
      <c r="L29" s="38"/>
      <c r="M29" s="38"/>
      <c r="N29" s="46"/>
      <c r="O29" s="46"/>
    </row>
    <row r="30" spans="1:15" s="2" customFormat="1" ht="33" customHeight="1" x14ac:dyDescent="0.25">
      <c r="A30" s="38"/>
      <c r="B30" s="38"/>
      <c r="C30" s="38"/>
      <c r="D30" s="38"/>
      <c r="E30" s="25" t="s">
        <v>56</v>
      </c>
      <c r="F30" s="25" t="s">
        <v>55</v>
      </c>
      <c r="G30" s="25" t="s">
        <v>54</v>
      </c>
      <c r="H30" s="25" t="s">
        <v>56</v>
      </c>
      <c r="I30" s="25" t="s">
        <v>55</v>
      </c>
      <c r="J30" s="25" t="s">
        <v>54</v>
      </c>
      <c r="K30" s="25" t="s">
        <v>56</v>
      </c>
      <c r="L30" s="25" t="s">
        <v>55</v>
      </c>
      <c r="M30" s="25" t="s">
        <v>54</v>
      </c>
      <c r="N30" s="44"/>
      <c r="O30" s="44"/>
    </row>
    <row r="31" spans="1:15" s="2" customFormat="1" x14ac:dyDescent="0.25">
      <c r="A31" s="25">
        <v>1</v>
      </c>
      <c r="B31" s="38">
        <v>2</v>
      </c>
      <c r="C31" s="38"/>
      <c r="D31" s="38"/>
      <c r="E31" s="25">
        <v>3</v>
      </c>
      <c r="F31" s="25">
        <v>4</v>
      </c>
      <c r="G31" s="25">
        <v>5</v>
      </c>
      <c r="H31" s="25">
        <v>6</v>
      </c>
      <c r="I31" s="25">
        <v>7</v>
      </c>
      <c r="J31" s="25">
        <v>8</v>
      </c>
      <c r="K31" s="25">
        <v>9</v>
      </c>
      <c r="L31" s="25">
        <v>10</v>
      </c>
      <c r="M31" s="25">
        <v>11</v>
      </c>
      <c r="N31" s="44"/>
      <c r="O31" s="44"/>
    </row>
    <row r="32" spans="1:15" s="2" customFormat="1" ht="30.75" customHeight="1" x14ac:dyDescent="0.25">
      <c r="A32" s="25"/>
      <c r="B32" s="38" t="s">
        <v>65</v>
      </c>
      <c r="C32" s="38"/>
      <c r="D32" s="38"/>
      <c r="E32" s="25">
        <f>E33+E34+E35</f>
        <v>78339680</v>
      </c>
      <c r="F32" s="25">
        <f>F33+F34+F35</f>
        <v>8929390</v>
      </c>
      <c r="G32" s="25">
        <f>E32+F32</f>
        <v>87269070</v>
      </c>
      <c r="H32" s="25">
        <f>H33+H34+H35</f>
        <v>77366151.319999993</v>
      </c>
      <c r="I32" s="25">
        <f>I33+I34+I35</f>
        <v>5426035.9500000002</v>
      </c>
      <c r="J32" s="25">
        <f>H32+I32</f>
        <v>82792187.269999996</v>
      </c>
      <c r="K32" s="25">
        <f>H32-E32</f>
        <v>-973528.68000000715</v>
      </c>
      <c r="L32" s="25">
        <f>I32-F32</f>
        <v>-3503354.05</v>
      </c>
      <c r="M32" s="25">
        <f>J32-G32</f>
        <v>-4476882.7300000042</v>
      </c>
      <c r="N32" s="44"/>
      <c r="O32" s="44"/>
    </row>
    <row r="33" spans="1:15" s="2" customFormat="1" ht="49.5" customHeight="1" x14ac:dyDescent="0.25">
      <c r="A33" s="25"/>
      <c r="B33" s="38" t="s">
        <v>74</v>
      </c>
      <c r="C33" s="38"/>
      <c r="D33" s="38"/>
      <c r="E33" s="25">
        <v>21419736</v>
      </c>
      <c r="F33" s="25">
        <v>818400</v>
      </c>
      <c r="G33" s="23">
        <f>E33+F33</f>
        <v>22238136</v>
      </c>
      <c r="H33" s="25">
        <v>21232115.579999998</v>
      </c>
      <c r="I33" s="45">
        <f>1000904.09</f>
        <v>1000904.09</v>
      </c>
      <c r="J33" s="45">
        <f>H33+I33</f>
        <v>22233019.669999998</v>
      </c>
      <c r="K33" s="25">
        <f>H33-E33</f>
        <v>-187620.42000000179</v>
      </c>
      <c r="L33" s="25">
        <f>I33-F33</f>
        <v>182504.08999999997</v>
      </c>
      <c r="M33" s="25">
        <f>J33-G33</f>
        <v>-5116.3300000019372</v>
      </c>
      <c r="N33" s="44"/>
      <c r="O33" s="44"/>
    </row>
    <row r="34" spans="1:15" s="2" customFormat="1" ht="51" customHeight="1" x14ac:dyDescent="0.25">
      <c r="A34" s="25"/>
      <c r="B34" s="38" t="s">
        <v>73</v>
      </c>
      <c r="C34" s="38"/>
      <c r="D34" s="38"/>
      <c r="E34" s="25">
        <f>1913490+6439256+12900+19200</f>
        <v>8384846</v>
      </c>
      <c r="F34" s="25">
        <f>149040+2404140</f>
        <v>2553180</v>
      </c>
      <c r="G34" s="23">
        <f>E34+F34</f>
        <v>10938026</v>
      </c>
      <c r="H34" s="25">
        <f>6285000.1+1914448.9</f>
        <v>8199449</v>
      </c>
      <c r="I34" s="25">
        <f>759234.06+123197.1</f>
        <v>882431.16</v>
      </c>
      <c r="J34" s="45">
        <f>H34+I34</f>
        <v>9081880.1600000001</v>
      </c>
      <c r="K34" s="25">
        <f>H34-E34</f>
        <v>-185397</v>
      </c>
      <c r="L34" s="25">
        <f>I34-F34</f>
        <v>-1670748.8399999999</v>
      </c>
      <c r="M34" s="25">
        <f>J34-G34</f>
        <v>-1856145.8399999999</v>
      </c>
      <c r="N34" s="44"/>
      <c r="O34" s="44"/>
    </row>
    <row r="35" spans="1:15" s="2" customFormat="1" ht="51" customHeight="1" x14ac:dyDescent="0.25">
      <c r="A35" s="25"/>
      <c r="B35" s="38" t="s">
        <v>72</v>
      </c>
      <c r="C35" s="38"/>
      <c r="D35" s="38"/>
      <c r="E35" s="25">
        <f>48467868+46700+20530</f>
        <v>48535098</v>
      </c>
      <c r="F35" s="25">
        <f>5507960+49850</f>
        <v>5557810</v>
      </c>
      <c r="G35" s="23">
        <f>E35+F35</f>
        <v>54092908</v>
      </c>
      <c r="H35" s="25">
        <f>29360999.05-1914448.9+20488036.59</f>
        <v>47934586.740000002</v>
      </c>
      <c r="I35" s="45">
        <f>1485055.93+49850+2007794.77</f>
        <v>3542700.7</v>
      </c>
      <c r="J35" s="45">
        <f>H35+I35</f>
        <v>51477287.440000005</v>
      </c>
      <c r="K35" s="25">
        <f>H35-E35</f>
        <v>-600511.25999999791</v>
      </c>
      <c r="L35" s="25">
        <f>I35-F35</f>
        <v>-2015109.2999999998</v>
      </c>
      <c r="M35" s="25">
        <f>J35-G35</f>
        <v>-2615620.5599999949</v>
      </c>
      <c r="N35" s="44"/>
      <c r="O35" s="44"/>
    </row>
    <row r="36" spans="1:15" s="2" customFormat="1" ht="42.75" customHeight="1" x14ac:dyDescent="0.25">
      <c r="A36" s="43" t="s">
        <v>71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5" s="2" customFormat="1" ht="33" customHeight="1" x14ac:dyDescent="0.25">
      <c r="A37" s="42" t="s">
        <v>70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15" s="2" customFormat="1" x14ac:dyDescent="0.25">
      <c r="A38" s="14"/>
      <c r="M38" s="41" t="s">
        <v>69</v>
      </c>
    </row>
    <row r="39" spans="1:15" s="2" customFormat="1" ht="31.5" customHeight="1" x14ac:dyDescent="0.25">
      <c r="A39" s="38" t="s">
        <v>63</v>
      </c>
      <c r="B39" s="38" t="s">
        <v>68</v>
      </c>
      <c r="C39" s="38"/>
      <c r="D39" s="38"/>
      <c r="E39" s="38" t="s">
        <v>59</v>
      </c>
      <c r="F39" s="38"/>
      <c r="G39" s="38"/>
      <c r="H39" s="38" t="s">
        <v>67</v>
      </c>
      <c r="I39" s="38"/>
      <c r="J39" s="38"/>
      <c r="K39" s="38" t="s">
        <v>57</v>
      </c>
      <c r="L39" s="38"/>
      <c r="M39" s="38"/>
    </row>
    <row r="40" spans="1:15" s="2" customFormat="1" ht="33.75" customHeight="1" x14ac:dyDescent="0.25">
      <c r="A40" s="38"/>
      <c r="B40" s="38"/>
      <c r="C40" s="38"/>
      <c r="D40" s="38"/>
      <c r="E40" s="25" t="s">
        <v>56</v>
      </c>
      <c r="F40" s="25" t="s">
        <v>55</v>
      </c>
      <c r="G40" s="25" t="s">
        <v>54</v>
      </c>
      <c r="H40" s="25" t="s">
        <v>56</v>
      </c>
      <c r="I40" s="25" t="s">
        <v>55</v>
      </c>
      <c r="J40" s="25" t="s">
        <v>54</v>
      </c>
      <c r="K40" s="25" t="s">
        <v>56</v>
      </c>
      <c r="L40" s="25" t="s">
        <v>55</v>
      </c>
      <c r="M40" s="25" t="s">
        <v>54</v>
      </c>
    </row>
    <row r="41" spans="1:15" s="2" customFormat="1" x14ac:dyDescent="0.25">
      <c r="A41" s="25">
        <v>1</v>
      </c>
      <c r="B41" s="38">
        <v>2</v>
      </c>
      <c r="C41" s="38"/>
      <c r="D41" s="38"/>
      <c r="E41" s="25">
        <v>3</v>
      </c>
      <c r="F41" s="25">
        <v>4</v>
      </c>
      <c r="G41" s="25">
        <v>5</v>
      </c>
      <c r="H41" s="25">
        <v>6</v>
      </c>
      <c r="I41" s="25">
        <v>7</v>
      </c>
      <c r="J41" s="25">
        <v>8</v>
      </c>
      <c r="K41" s="25">
        <v>9</v>
      </c>
      <c r="L41" s="25">
        <v>10</v>
      </c>
      <c r="M41" s="25">
        <v>11</v>
      </c>
    </row>
    <row r="42" spans="1:15" s="2" customFormat="1" ht="66.75" customHeight="1" x14ac:dyDescent="0.25">
      <c r="A42" s="25"/>
      <c r="B42" s="20" t="s">
        <v>66</v>
      </c>
      <c r="C42" s="19"/>
      <c r="D42" s="18"/>
      <c r="E42" s="25">
        <f>E43</f>
        <v>78339680</v>
      </c>
      <c r="F42" s="25">
        <f>F43</f>
        <v>8929390</v>
      </c>
      <c r="G42" s="25">
        <f>G43</f>
        <v>87269070</v>
      </c>
      <c r="H42" s="25">
        <f>H43</f>
        <v>77366151.319999993</v>
      </c>
      <c r="I42" s="25">
        <f>I43</f>
        <v>5426035.9500000002</v>
      </c>
      <c r="J42" s="25">
        <f>J43</f>
        <v>82792187.269999996</v>
      </c>
      <c r="K42" s="25">
        <f>K43</f>
        <v>-973528.68000000715</v>
      </c>
      <c r="L42" s="25">
        <f>L43</f>
        <v>-3503354.05</v>
      </c>
      <c r="M42" s="25">
        <f>M43</f>
        <v>-4476882.7300000042</v>
      </c>
    </row>
    <row r="43" spans="1:15" s="2" customFormat="1" ht="37.5" customHeight="1" x14ac:dyDescent="0.25">
      <c r="A43" s="25"/>
      <c r="B43" s="17" t="s">
        <v>65</v>
      </c>
      <c r="C43" s="40"/>
      <c r="D43" s="39"/>
      <c r="E43" s="25">
        <f>E32</f>
        <v>78339680</v>
      </c>
      <c r="F43" s="25">
        <f>F32</f>
        <v>8929390</v>
      </c>
      <c r="G43" s="25">
        <f>G32</f>
        <v>87269070</v>
      </c>
      <c r="H43" s="25">
        <f>H32</f>
        <v>77366151.319999993</v>
      </c>
      <c r="I43" s="25">
        <f>I32</f>
        <v>5426035.9500000002</v>
      </c>
      <c r="J43" s="25">
        <f>J32</f>
        <v>82792187.269999996</v>
      </c>
      <c r="K43" s="25">
        <f>K32</f>
        <v>-973528.68000000715</v>
      </c>
      <c r="L43" s="25">
        <f>L32</f>
        <v>-3503354.05</v>
      </c>
      <c r="M43" s="25">
        <f>M32</f>
        <v>-4476882.7300000042</v>
      </c>
    </row>
    <row r="44" spans="1:15" s="2" customFormat="1" x14ac:dyDescent="0.25">
      <c r="A44" s="14"/>
    </row>
    <row r="45" spans="1:15" s="2" customFormat="1" x14ac:dyDescent="0.25">
      <c r="A45" s="13" t="s">
        <v>64</v>
      </c>
    </row>
    <row r="46" spans="1:15" s="2" customFormat="1" x14ac:dyDescent="0.25">
      <c r="A46" s="14"/>
    </row>
    <row r="47" spans="1:15" s="2" customFormat="1" ht="71.25" customHeight="1" x14ac:dyDescent="0.25">
      <c r="A47" s="38" t="s">
        <v>63</v>
      </c>
      <c r="B47" s="38" t="s">
        <v>62</v>
      </c>
      <c r="C47" s="38" t="s">
        <v>61</v>
      </c>
      <c r="D47" s="38" t="s">
        <v>60</v>
      </c>
      <c r="E47" s="38" t="s">
        <v>59</v>
      </c>
      <c r="F47" s="38"/>
      <c r="G47" s="38"/>
      <c r="H47" s="38" t="s">
        <v>58</v>
      </c>
      <c r="I47" s="38"/>
      <c r="J47" s="38"/>
      <c r="K47" s="38" t="s">
        <v>57</v>
      </c>
      <c r="L47" s="38"/>
      <c r="M47" s="38"/>
    </row>
    <row r="48" spans="1:15" s="2" customFormat="1" ht="30.75" customHeight="1" x14ac:dyDescent="0.25">
      <c r="A48" s="38"/>
      <c r="B48" s="38"/>
      <c r="C48" s="38"/>
      <c r="D48" s="38"/>
      <c r="E48" s="25" t="s">
        <v>56</v>
      </c>
      <c r="F48" s="25" t="s">
        <v>55</v>
      </c>
      <c r="G48" s="25" t="s">
        <v>54</v>
      </c>
      <c r="H48" s="25" t="s">
        <v>56</v>
      </c>
      <c r="I48" s="25" t="s">
        <v>55</v>
      </c>
      <c r="J48" s="25" t="s">
        <v>54</v>
      </c>
      <c r="K48" s="25" t="s">
        <v>56</v>
      </c>
      <c r="L48" s="25" t="s">
        <v>55</v>
      </c>
      <c r="M48" s="25" t="s">
        <v>54</v>
      </c>
    </row>
    <row r="49" spans="1:13" s="2" customFormat="1" x14ac:dyDescent="0.25">
      <c r="A49" s="25">
        <v>1</v>
      </c>
      <c r="B49" s="25">
        <v>2</v>
      </c>
      <c r="C49" s="25">
        <v>3</v>
      </c>
      <c r="D49" s="25">
        <v>4</v>
      </c>
      <c r="E49" s="25">
        <v>5</v>
      </c>
      <c r="F49" s="25">
        <v>6</v>
      </c>
      <c r="G49" s="25">
        <v>7</v>
      </c>
      <c r="H49" s="25">
        <v>8</v>
      </c>
      <c r="I49" s="25">
        <v>9</v>
      </c>
      <c r="J49" s="25">
        <v>10</v>
      </c>
      <c r="K49" s="25">
        <v>11</v>
      </c>
      <c r="L49" s="25">
        <v>12</v>
      </c>
      <c r="M49" s="25">
        <v>13</v>
      </c>
    </row>
    <row r="50" spans="1:13" s="2" customFormat="1" ht="21" customHeight="1" x14ac:dyDescent="0.25">
      <c r="A50" s="26">
        <v>1</v>
      </c>
      <c r="B50" s="37" t="s">
        <v>53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1:13" s="2" customFormat="1" ht="31.5" x14ac:dyDescent="0.25">
      <c r="A51" s="25"/>
      <c r="B51" s="33" t="s">
        <v>52</v>
      </c>
      <c r="C51" s="23" t="s">
        <v>25</v>
      </c>
      <c r="D51" s="23" t="s">
        <v>47</v>
      </c>
      <c r="E51" s="23">
        <f>E53+E54+E55</f>
        <v>7</v>
      </c>
      <c r="F51" s="23">
        <f>F53+F54+F55</f>
        <v>7</v>
      </c>
      <c r="G51" s="25">
        <f>E51</f>
        <v>7</v>
      </c>
      <c r="H51" s="23">
        <f>H53+H54+H55</f>
        <v>7</v>
      </c>
      <c r="I51" s="23">
        <f>I53+I54+I55</f>
        <v>7</v>
      </c>
      <c r="J51" s="25">
        <f>H51</f>
        <v>7</v>
      </c>
      <c r="K51" s="25"/>
      <c r="L51" s="25"/>
      <c r="M51" s="25"/>
    </row>
    <row r="52" spans="1:13" s="2" customFormat="1" ht="21.75" customHeight="1" x14ac:dyDescent="0.25">
      <c r="A52" s="25"/>
      <c r="B52" s="29" t="s">
        <v>51</v>
      </c>
      <c r="C52" s="23" t="s">
        <v>25</v>
      </c>
      <c r="D52" s="23" t="s">
        <v>47</v>
      </c>
      <c r="E52" s="23"/>
      <c r="F52" s="23"/>
      <c r="G52" s="25"/>
      <c r="H52" s="23"/>
      <c r="I52" s="23"/>
      <c r="J52" s="25"/>
      <c r="K52" s="25"/>
      <c r="L52" s="25"/>
      <c r="M52" s="25"/>
    </row>
    <row r="53" spans="1:13" s="2" customFormat="1" ht="31.5" x14ac:dyDescent="0.25">
      <c r="A53" s="25"/>
      <c r="B53" s="29" t="s">
        <v>50</v>
      </c>
      <c r="C53" s="23" t="s">
        <v>25</v>
      </c>
      <c r="D53" s="23" t="s">
        <v>47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5"/>
      <c r="L53" s="25"/>
      <c r="M53" s="25"/>
    </row>
    <row r="54" spans="1:13" s="2" customFormat="1" ht="31.5" x14ac:dyDescent="0.25">
      <c r="A54" s="25"/>
      <c r="B54" s="33" t="s">
        <v>49</v>
      </c>
      <c r="C54" s="23" t="s">
        <v>25</v>
      </c>
      <c r="D54" s="23" t="s">
        <v>47</v>
      </c>
      <c r="E54" s="23">
        <v>2</v>
      </c>
      <c r="F54" s="23">
        <v>2</v>
      </c>
      <c r="G54" s="25">
        <f>E54</f>
        <v>2</v>
      </c>
      <c r="H54" s="23">
        <v>2</v>
      </c>
      <c r="I54" s="23">
        <v>2</v>
      </c>
      <c r="J54" s="25">
        <f>H54</f>
        <v>2</v>
      </c>
      <c r="K54" s="25"/>
      <c r="L54" s="25"/>
      <c r="M54" s="25"/>
    </row>
    <row r="55" spans="1:13" s="2" customFormat="1" ht="31.5" x14ac:dyDescent="0.25">
      <c r="A55" s="25"/>
      <c r="B55" s="33" t="s">
        <v>48</v>
      </c>
      <c r="C55" s="23" t="s">
        <v>25</v>
      </c>
      <c r="D55" s="23" t="s">
        <v>47</v>
      </c>
      <c r="E55" s="23">
        <v>4</v>
      </c>
      <c r="F55" s="23">
        <v>4</v>
      </c>
      <c r="G55" s="23">
        <v>4</v>
      </c>
      <c r="H55" s="23">
        <v>4</v>
      </c>
      <c r="I55" s="23">
        <v>4</v>
      </c>
      <c r="J55" s="23">
        <v>4</v>
      </c>
      <c r="K55" s="25"/>
      <c r="L55" s="25"/>
      <c r="M55" s="25"/>
    </row>
    <row r="56" spans="1:13" s="2" customFormat="1" ht="67.5" customHeight="1" x14ac:dyDescent="0.25">
      <c r="A56" s="25"/>
      <c r="B56" s="33" t="s">
        <v>46</v>
      </c>
      <c r="C56" s="23" t="s">
        <v>25</v>
      </c>
      <c r="D56" s="23" t="s">
        <v>43</v>
      </c>
      <c r="E56" s="23">
        <f>E57+E58+E59+E60+E61</f>
        <v>467.92</v>
      </c>
      <c r="F56" s="23">
        <f>F57+F58+F59+F60+F61</f>
        <v>32.57</v>
      </c>
      <c r="G56" s="25">
        <f>E56+F56</f>
        <v>500.49</v>
      </c>
      <c r="H56" s="23">
        <f>H57+H58+H59+H60+H61</f>
        <v>467.92</v>
      </c>
      <c r="I56" s="23">
        <f>I57+I58+I59+I60+I61</f>
        <v>42.47</v>
      </c>
      <c r="J56" s="25">
        <f>H56+I56</f>
        <v>510.39</v>
      </c>
      <c r="K56" s="25"/>
      <c r="L56" s="25"/>
      <c r="M56" s="25"/>
    </row>
    <row r="57" spans="1:13" s="2" customFormat="1" ht="63.75" customHeight="1" x14ac:dyDescent="0.25">
      <c r="A57" s="25"/>
      <c r="B57" s="29" t="s">
        <v>45</v>
      </c>
      <c r="C57" s="23" t="s">
        <v>25</v>
      </c>
      <c r="D57" s="23" t="s">
        <v>43</v>
      </c>
      <c r="E57" s="23">
        <v>19</v>
      </c>
      <c r="F57" s="25"/>
      <c r="G57" s="25">
        <f>E57+F57</f>
        <v>19</v>
      </c>
      <c r="H57" s="23">
        <v>19</v>
      </c>
      <c r="I57" s="25"/>
      <c r="J57" s="25">
        <f>H57+I57</f>
        <v>19</v>
      </c>
      <c r="K57" s="25"/>
      <c r="L57" s="25"/>
      <c r="M57" s="25"/>
    </row>
    <row r="58" spans="1:13" s="2" customFormat="1" ht="67.5" customHeight="1" x14ac:dyDescent="0.25">
      <c r="A58" s="25"/>
      <c r="B58" s="29" t="s">
        <v>44</v>
      </c>
      <c r="C58" s="23" t="s">
        <v>25</v>
      </c>
      <c r="D58" s="23" t="s">
        <v>43</v>
      </c>
      <c r="E58" s="36">
        <f>280.25+57+2+1+10+7.92</f>
        <v>358.17</v>
      </c>
      <c r="F58" s="25">
        <v>26.82</v>
      </c>
      <c r="G58" s="25">
        <f>E58+F58</f>
        <v>384.99</v>
      </c>
      <c r="H58" s="36">
        <f>280.25+57+2+1+10+7.92</f>
        <v>358.17</v>
      </c>
      <c r="I58" s="25">
        <f>2.3+2.11+3.32+0.5+17.5+9.35+1.64</f>
        <v>36.72</v>
      </c>
      <c r="J58" s="25">
        <f>H58+I58</f>
        <v>394.89</v>
      </c>
      <c r="K58" s="25"/>
      <c r="L58" s="25"/>
      <c r="M58" s="25"/>
    </row>
    <row r="59" spans="1:13" s="2" customFormat="1" ht="31.5" customHeight="1" x14ac:dyDescent="0.25">
      <c r="A59" s="25"/>
      <c r="B59" s="29" t="s">
        <v>42</v>
      </c>
      <c r="C59" s="23" t="s">
        <v>25</v>
      </c>
      <c r="D59" s="23" t="s">
        <v>39</v>
      </c>
      <c r="E59" s="23">
        <v>8</v>
      </c>
      <c r="F59" s="25">
        <f>1.5</f>
        <v>1.5</v>
      </c>
      <c r="G59" s="25">
        <f>E59+F59</f>
        <v>9.5</v>
      </c>
      <c r="H59" s="23">
        <v>8</v>
      </c>
      <c r="I59" s="25">
        <f>1.5</f>
        <v>1.5</v>
      </c>
      <c r="J59" s="25">
        <f>H59+I59</f>
        <v>9.5</v>
      </c>
      <c r="K59" s="25"/>
      <c r="L59" s="25"/>
      <c r="M59" s="25"/>
    </row>
    <row r="60" spans="1:13" s="2" customFormat="1" ht="63" x14ac:dyDescent="0.25">
      <c r="A60" s="25"/>
      <c r="B60" s="29" t="s">
        <v>41</v>
      </c>
      <c r="C60" s="23" t="s">
        <v>25</v>
      </c>
      <c r="D60" s="23" t="s">
        <v>39</v>
      </c>
      <c r="E60" s="23">
        <v>15.5</v>
      </c>
      <c r="F60" s="25">
        <f>1.5</f>
        <v>1.5</v>
      </c>
      <c r="G60" s="25">
        <f>E60+F60</f>
        <v>17</v>
      </c>
      <c r="H60" s="23">
        <v>15.5</v>
      </c>
      <c r="I60" s="25">
        <f>1.5</f>
        <v>1.5</v>
      </c>
      <c r="J60" s="25">
        <f>H60+I60</f>
        <v>17</v>
      </c>
      <c r="K60" s="25"/>
      <c r="L60" s="25"/>
      <c r="M60" s="25"/>
    </row>
    <row r="61" spans="1:13" s="2" customFormat="1" ht="33.75" customHeight="1" x14ac:dyDescent="0.25">
      <c r="A61" s="25"/>
      <c r="B61" s="29" t="s">
        <v>40</v>
      </c>
      <c r="C61" s="23" t="s">
        <v>25</v>
      </c>
      <c r="D61" s="23" t="s">
        <v>39</v>
      </c>
      <c r="E61" s="23">
        <f>65.25+2</f>
        <v>67.25</v>
      </c>
      <c r="F61" s="25">
        <f>1+1.75</f>
        <v>2.75</v>
      </c>
      <c r="G61" s="25">
        <f>E61+F61</f>
        <v>70</v>
      </c>
      <c r="H61" s="23">
        <f>65.25+2</f>
        <v>67.25</v>
      </c>
      <c r="I61" s="25">
        <f>1+1.75</f>
        <v>2.75</v>
      </c>
      <c r="J61" s="25">
        <f>H61+I61</f>
        <v>70</v>
      </c>
      <c r="K61" s="25"/>
      <c r="L61" s="25"/>
      <c r="M61" s="25"/>
    </row>
    <row r="62" spans="1:13" s="35" customFormat="1" ht="135" customHeight="1" x14ac:dyDescent="0.25">
      <c r="A62" s="23"/>
      <c r="B62" s="29" t="s">
        <v>38</v>
      </c>
      <c r="C62" s="23" t="s">
        <v>13</v>
      </c>
      <c r="D62" s="23" t="s">
        <v>35</v>
      </c>
      <c r="E62" s="31">
        <f>E32</f>
        <v>78339680</v>
      </c>
      <c r="F62" s="31"/>
      <c r="G62" s="31">
        <f>E62</f>
        <v>78339680</v>
      </c>
      <c r="H62" s="31">
        <f>H42</f>
        <v>77366151.319999993</v>
      </c>
      <c r="I62" s="31"/>
      <c r="J62" s="31">
        <f>H62</f>
        <v>77366151.319999993</v>
      </c>
      <c r="K62" s="31">
        <f>H62-E62</f>
        <v>-973528.68000000715</v>
      </c>
      <c r="L62" s="31">
        <f>I62-F62</f>
        <v>0</v>
      </c>
      <c r="M62" s="31">
        <f>J62-G62</f>
        <v>-973528.68000000715</v>
      </c>
    </row>
    <row r="63" spans="1:13" s="2" customFormat="1" ht="96.75" customHeight="1" x14ac:dyDescent="0.25">
      <c r="A63" s="25"/>
      <c r="B63" s="29" t="s">
        <v>37</v>
      </c>
      <c r="C63" s="23" t="s">
        <v>13</v>
      </c>
      <c r="D63" s="23" t="s">
        <v>35</v>
      </c>
      <c r="E63" s="25"/>
      <c r="F63" s="27">
        <v>8929390</v>
      </c>
      <c r="G63" s="21">
        <f>F63</f>
        <v>8929390</v>
      </c>
      <c r="H63" s="25"/>
      <c r="I63" s="25">
        <v>9136575.8599999994</v>
      </c>
      <c r="J63" s="25">
        <f>I63</f>
        <v>9136575.8599999994</v>
      </c>
      <c r="K63" s="25"/>
      <c r="L63" s="34">
        <f>I63-F63</f>
        <v>207185.8599999994</v>
      </c>
      <c r="M63" s="34">
        <f>J63-G63</f>
        <v>207185.8599999994</v>
      </c>
    </row>
    <row r="64" spans="1:13" s="2" customFormat="1" ht="96.75" customHeight="1" x14ac:dyDescent="0.25">
      <c r="A64" s="25"/>
      <c r="B64" s="29" t="s">
        <v>36</v>
      </c>
      <c r="C64" s="23" t="s">
        <v>13</v>
      </c>
      <c r="D64" s="23" t="s">
        <v>35</v>
      </c>
      <c r="E64" s="25"/>
      <c r="F64" s="25">
        <v>8345840</v>
      </c>
      <c r="G64" s="21">
        <f>F64</f>
        <v>8345840</v>
      </c>
      <c r="H64" s="25"/>
      <c r="I64" s="25">
        <v>7999456.5</v>
      </c>
      <c r="J64" s="25">
        <f>I64</f>
        <v>7999456.5</v>
      </c>
      <c r="K64" s="25"/>
      <c r="L64" s="21">
        <f>I64-F64</f>
        <v>-346383.5</v>
      </c>
      <c r="M64" s="21">
        <f>J64-G64</f>
        <v>-346383.5</v>
      </c>
    </row>
    <row r="65" spans="1:13" s="2" customFormat="1" ht="33" customHeight="1" x14ac:dyDescent="0.25">
      <c r="A65" s="20" t="s">
        <v>34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8"/>
    </row>
    <row r="66" spans="1:13" s="2" customFormat="1" ht="22.5" customHeight="1" x14ac:dyDescent="0.25">
      <c r="A66" s="26">
        <v>2</v>
      </c>
      <c r="B66" s="26" t="s">
        <v>33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1:13" s="2" customFormat="1" ht="110.25" x14ac:dyDescent="0.25">
      <c r="A67" s="25"/>
      <c r="B67" s="33" t="s">
        <v>32</v>
      </c>
      <c r="C67" s="23" t="s">
        <v>30</v>
      </c>
      <c r="D67" s="23" t="s">
        <v>29</v>
      </c>
      <c r="E67" s="31">
        <f>E68+E69+E70</f>
        <v>3035</v>
      </c>
      <c r="F67" s="31">
        <f>F68+F69+F70</f>
        <v>1059</v>
      </c>
      <c r="G67" s="31">
        <f>E67+F67</f>
        <v>4094</v>
      </c>
      <c r="H67" s="31">
        <f>H68+H69+H70</f>
        <v>3035</v>
      </c>
      <c r="I67" s="31">
        <f>I68+I69+I70</f>
        <v>789</v>
      </c>
      <c r="J67" s="31">
        <f>H67+I67</f>
        <v>3824</v>
      </c>
      <c r="K67" s="25">
        <f>H67-E67</f>
        <v>0</v>
      </c>
      <c r="L67" s="25">
        <f>I67-F67</f>
        <v>-270</v>
      </c>
      <c r="M67" s="25">
        <f>J67-G67</f>
        <v>-270</v>
      </c>
    </row>
    <row r="68" spans="1:13" s="2" customFormat="1" ht="35.25" customHeight="1" x14ac:dyDescent="0.25">
      <c r="A68" s="25"/>
      <c r="B68" s="29" t="s">
        <v>19</v>
      </c>
      <c r="C68" s="23" t="s">
        <v>30</v>
      </c>
      <c r="D68" s="23" t="s">
        <v>29</v>
      </c>
      <c r="E68" s="25">
        <v>653</v>
      </c>
      <c r="F68" s="25">
        <v>24</v>
      </c>
      <c r="G68" s="25">
        <f>E68+F68</f>
        <v>677</v>
      </c>
      <c r="H68" s="23">
        <f>603+50</f>
        <v>653</v>
      </c>
      <c r="I68" s="23">
        <v>21</v>
      </c>
      <c r="J68" s="25">
        <f>H68+I68</f>
        <v>674</v>
      </c>
      <c r="K68" s="25">
        <f>H68-E68</f>
        <v>0</v>
      </c>
      <c r="L68" s="25">
        <f>I68-F68</f>
        <v>-3</v>
      </c>
      <c r="M68" s="25">
        <f>J68-G68</f>
        <v>-3</v>
      </c>
    </row>
    <row r="69" spans="1:13" s="2" customFormat="1" ht="36" customHeight="1" x14ac:dyDescent="0.25">
      <c r="A69" s="25"/>
      <c r="B69" s="29" t="s">
        <v>18</v>
      </c>
      <c r="C69" s="23" t="s">
        <v>30</v>
      </c>
      <c r="D69" s="23" t="s">
        <v>29</v>
      </c>
      <c r="E69" s="25">
        <v>582</v>
      </c>
      <c r="F69" s="25">
        <f>16+318</f>
        <v>334</v>
      </c>
      <c r="G69" s="25">
        <f>E69+F69</f>
        <v>916</v>
      </c>
      <c r="H69" s="23">
        <f>470+20+92</f>
        <v>582</v>
      </c>
      <c r="I69" s="23">
        <f>16+117</f>
        <v>133</v>
      </c>
      <c r="J69" s="25">
        <f>H69+I69</f>
        <v>715</v>
      </c>
      <c r="K69" s="25">
        <f>H69-E69</f>
        <v>0</v>
      </c>
      <c r="L69" s="25">
        <f>I69-F69</f>
        <v>-201</v>
      </c>
      <c r="M69" s="25">
        <f>J69-G69</f>
        <v>-201</v>
      </c>
    </row>
    <row r="70" spans="1:13" s="2" customFormat="1" ht="31.5" x14ac:dyDescent="0.25">
      <c r="A70" s="25"/>
      <c r="B70" s="29" t="s">
        <v>17</v>
      </c>
      <c r="C70" s="23" t="s">
        <v>30</v>
      </c>
      <c r="D70" s="23" t="s">
        <v>29</v>
      </c>
      <c r="E70" s="25">
        <v>1800</v>
      </c>
      <c r="F70" s="25">
        <f>62+100+105+434</f>
        <v>701</v>
      </c>
      <c r="G70" s="25">
        <f>E70+F70</f>
        <v>2501</v>
      </c>
      <c r="H70" s="23">
        <f>670+100+390+310+330</f>
        <v>1800</v>
      </c>
      <c r="I70" s="23">
        <f>41+100+74+420</f>
        <v>635</v>
      </c>
      <c r="J70" s="25">
        <f>H70+I70</f>
        <v>2435</v>
      </c>
      <c r="K70" s="25">
        <f>H70-E70</f>
        <v>0</v>
      </c>
      <c r="L70" s="25">
        <f>I70-F70</f>
        <v>-66</v>
      </c>
      <c r="M70" s="25">
        <f>J70-G70</f>
        <v>-66</v>
      </c>
    </row>
    <row r="71" spans="1:13" s="2" customFormat="1" ht="69" customHeight="1" x14ac:dyDescent="0.25">
      <c r="A71" s="25"/>
      <c r="B71" s="33" t="s">
        <v>31</v>
      </c>
      <c r="C71" s="23" t="s">
        <v>30</v>
      </c>
      <c r="D71" s="23" t="s">
        <v>29</v>
      </c>
      <c r="E71" s="31">
        <v>950</v>
      </c>
      <c r="F71" s="32"/>
      <c r="G71" s="31">
        <f>E71+F71</f>
        <v>950</v>
      </c>
      <c r="H71" s="31">
        <v>1052</v>
      </c>
      <c r="I71" s="25"/>
      <c r="J71" s="25">
        <f>H71</f>
        <v>1052</v>
      </c>
      <c r="K71" s="25">
        <f>H71-E71</f>
        <v>102</v>
      </c>
      <c r="L71" s="25"/>
      <c r="M71" s="25">
        <f>K71</f>
        <v>102</v>
      </c>
    </row>
    <row r="72" spans="1:13" s="2" customFormat="1" ht="45.75" customHeight="1" x14ac:dyDescent="0.25">
      <c r="A72" s="25"/>
      <c r="B72" s="33" t="s">
        <v>28</v>
      </c>
      <c r="C72" s="23" t="s">
        <v>25</v>
      </c>
      <c r="D72" s="23" t="s">
        <v>23</v>
      </c>
      <c r="E72" s="31">
        <v>19</v>
      </c>
      <c r="F72" s="32"/>
      <c r="G72" s="31">
        <f>E72</f>
        <v>19</v>
      </c>
      <c r="H72" s="25">
        <v>19</v>
      </c>
      <c r="I72" s="25"/>
      <c r="J72" s="25">
        <f>H72+I72</f>
        <v>19</v>
      </c>
      <c r="K72" s="25">
        <f>H72-E72</f>
        <v>0</v>
      </c>
      <c r="L72" s="25"/>
      <c r="M72" s="25">
        <f>K72</f>
        <v>0</v>
      </c>
    </row>
    <row r="73" spans="1:13" s="2" customFormat="1" ht="165" customHeight="1" x14ac:dyDescent="0.25">
      <c r="A73" s="25"/>
      <c r="B73" s="28" t="s">
        <v>27</v>
      </c>
      <c r="C73" s="25" t="s">
        <v>25</v>
      </c>
      <c r="D73" s="25" t="s">
        <v>23</v>
      </c>
      <c r="E73" s="31">
        <v>1</v>
      </c>
      <c r="F73" s="32"/>
      <c r="G73" s="31">
        <f>E73</f>
        <v>1</v>
      </c>
      <c r="H73" s="25">
        <v>1</v>
      </c>
      <c r="I73" s="25"/>
      <c r="J73" s="25">
        <f>H73+I73</f>
        <v>1</v>
      </c>
      <c r="K73" s="25">
        <f>H73-E73</f>
        <v>0</v>
      </c>
      <c r="L73" s="25"/>
      <c r="M73" s="25">
        <f>K73</f>
        <v>0</v>
      </c>
    </row>
    <row r="74" spans="1:13" s="2" customFormat="1" ht="38.25" customHeight="1" x14ac:dyDescent="0.25">
      <c r="A74" s="25"/>
      <c r="B74" s="28" t="s">
        <v>26</v>
      </c>
      <c r="C74" s="25" t="s">
        <v>25</v>
      </c>
      <c r="D74" s="25" t="s">
        <v>23</v>
      </c>
      <c r="E74" s="31"/>
      <c r="F74" s="32">
        <v>1</v>
      </c>
      <c r="G74" s="31">
        <f>F74</f>
        <v>1</v>
      </c>
      <c r="H74" s="25"/>
      <c r="I74" s="25">
        <v>1</v>
      </c>
      <c r="J74" s="25">
        <f>H74+I74</f>
        <v>1</v>
      </c>
      <c r="K74" s="25">
        <f>H74-E74</f>
        <v>0</v>
      </c>
      <c r="L74" s="25"/>
      <c r="M74" s="25">
        <f>K74</f>
        <v>0</v>
      </c>
    </row>
    <row r="75" spans="1:13" s="2" customFormat="1" ht="50.25" customHeight="1" x14ac:dyDescent="0.25">
      <c r="A75" s="25"/>
      <c r="B75" s="28" t="s">
        <v>24</v>
      </c>
      <c r="C75" s="25" t="s">
        <v>13</v>
      </c>
      <c r="D75" s="25" t="s">
        <v>23</v>
      </c>
      <c r="E75" s="30">
        <f>46700+12900+19200</f>
        <v>78800</v>
      </c>
      <c r="F75" s="32"/>
      <c r="G75" s="31">
        <f>E75</f>
        <v>78800</v>
      </c>
      <c r="H75" s="30">
        <f>46700+12897+19200</f>
        <v>78797</v>
      </c>
      <c r="I75" s="25"/>
      <c r="J75" s="25">
        <f>H75+I75</f>
        <v>78797</v>
      </c>
      <c r="K75" s="25">
        <f>H75-E75</f>
        <v>-3</v>
      </c>
      <c r="L75" s="25"/>
      <c r="M75" s="25">
        <f>K75</f>
        <v>-3</v>
      </c>
    </row>
    <row r="76" spans="1:13" s="2" customFormat="1" ht="35.25" customHeight="1" x14ac:dyDescent="0.25">
      <c r="A76" s="20" t="s">
        <v>22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8"/>
    </row>
    <row r="77" spans="1:13" s="2" customFormat="1" ht="31.5" x14ac:dyDescent="0.25">
      <c r="A77" s="26">
        <v>3</v>
      </c>
      <c r="B77" s="26" t="s">
        <v>21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3" s="2" customFormat="1" ht="163.5" customHeight="1" x14ac:dyDescent="0.25">
      <c r="A78" s="26"/>
      <c r="B78" s="29" t="s">
        <v>20</v>
      </c>
      <c r="C78" s="23" t="s">
        <v>13</v>
      </c>
      <c r="D78" s="23" t="s">
        <v>8</v>
      </c>
      <c r="E78" s="21">
        <f>E32/E67</f>
        <v>25812.085667215815</v>
      </c>
      <c r="F78" s="21">
        <f>(F32-1000000)/F67</f>
        <v>7487.6203966005669</v>
      </c>
      <c r="G78" s="21">
        <f>(G32-1000000)/G67</f>
        <v>21072.073766487541</v>
      </c>
      <c r="H78" s="21">
        <f>H32/H67</f>
        <v>25491.318392092253</v>
      </c>
      <c r="I78" s="21">
        <f>I32/I67</f>
        <v>6877.1051330798482</v>
      </c>
      <c r="J78" s="21">
        <f>J32/J67</f>
        <v>21650.676587343096</v>
      </c>
      <c r="K78" s="21">
        <f>H78-E78</f>
        <v>-320.76727512356229</v>
      </c>
      <c r="L78" s="21">
        <f>I78-F78</f>
        <v>-610.51526352071869</v>
      </c>
      <c r="M78" s="21">
        <f>J78-G78</f>
        <v>578.60282085555446</v>
      </c>
    </row>
    <row r="79" spans="1:13" s="2" customFormat="1" ht="31.5" x14ac:dyDescent="0.25">
      <c r="A79" s="26"/>
      <c r="B79" s="29" t="s">
        <v>19</v>
      </c>
      <c r="C79" s="23" t="s">
        <v>13</v>
      </c>
      <c r="D79" s="23" t="s">
        <v>8</v>
      </c>
      <c r="E79" s="27">
        <f>E33/E68</f>
        <v>32802.045941807046</v>
      </c>
      <c r="F79" s="27">
        <f>F33/F68</f>
        <v>34100</v>
      </c>
      <c r="G79" s="27">
        <f>G33/G68</f>
        <v>32848.059084194974</v>
      </c>
      <c r="H79" s="21">
        <f>H33/H68</f>
        <v>32514.725237366001</v>
      </c>
      <c r="I79" s="21">
        <f>I33/I68</f>
        <v>47662.09952380952</v>
      </c>
      <c r="J79" s="21">
        <f>J33/J68</f>
        <v>32986.676068249253</v>
      </c>
      <c r="K79" s="21">
        <f>H79-E79</f>
        <v>-287.32070444104465</v>
      </c>
      <c r="L79" s="21">
        <f>I79-F79</f>
        <v>13562.09952380952</v>
      </c>
      <c r="M79" s="21">
        <f>J79-G79</f>
        <v>138.61698405427887</v>
      </c>
    </row>
    <row r="80" spans="1:13" s="2" customFormat="1" ht="38.25" customHeight="1" x14ac:dyDescent="0.25">
      <c r="A80" s="25"/>
      <c r="B80" s="29" t="s">
        <v>18</v>
      </c>
      <c r="C80" s="23" t="s">
        <v>13</v>
      </c>
      <c r="D80" s="23" t="s">
        <v>8</v>
      </c>
      <c r="E80" s="27">
        <f>E34/E69</f>
        <v>14406.951890034365</v>
      </c>
      <c r="F80" s="27">
        <f>F34/F69</f>
        <v>7644.2514970059883</v>
      </c>
      <c r="G80" s="27">
        <f>G34/G69</f>
        <v>11941.076419213974</v>
      </c>
      <c r="H80" s="21">
        <f>H34/H69</f>
        <v>14088.400343642612</v>
      </c>
      <c r="I80" s="21">
        <f>I34/I69</f>
        <v>6634.8207518796999</v>
      </c>
      <c r="J80" s="21">
        <f>J34/J69</f>
        <v>12701.930293706293</v>
      </c>
      <c r="K80" s="21">
        <f>H80-E80</f>
        <v>-318.55154639175271</v>
      </c>
      <c r="L80" s="21">
        <f>I80-F80</f>
        <v>-1009.4307451262885</v>
      </c>
      <c r="M80" s="21">
        <f>J80-G80</f>
        <v>760.85387449231894</v>
      </c>
    </row>
    <row r="81" spans="1:13" s="2" customFormat="1" ht="31.5" x14ac:dyDescent="0.25">
      <c r="A81" s="25"/>
      <c r="B81" s="29" t="s">
        <v>17</v>
      </c>
      <c r="C81" s="23" t="s">
        <v>13</v>
      </c>
      <c r="D81" s="23" t="s">
        <v>8</v>
      </c>
      <c r="E81" s="27">
        <f>E35/E70</f>
        <v>26963.943333333333</v>
      </c>
      <c r="F81" s="27">
        <f>(F35-1000000)/F70</f>
        <v>6501.8687589158344</v>
      </c>
      <c r="G81" s="27">
        <f>(G35-1000000)/G70</f>
        <v>21228.671731307477</v>
      </c>
      <c r="H81" s="21">
        <f>H35/H70</f>
        <v>26630.325966666667</v>
      </c>
      <c r="I81" s="21">
        <f>I35/I70</f>
        <v>5579.0562204724411</v>
      </c>
      <c r="J81" s="21">
        <f>J35/J70</f>
        <v>21140.569790554418</v>
      </c>
      <c r="K81" s="21">
        <f>H81-E81</f>
        <v>-333.61736666666548</v>
      </c>
      <c r="L81" s="21">
        <f>I81-F81</f>
        <v>-922.81253844339335</v>
      </c>
      <c r="M81" s="21">
        <f>J81-G81</f>
        <v>-88.101940753058443</v>
      </c>
    </row>
    <row r="82" spans="1:13" s="2" customFormat="1" ht="99" customHeight="1" x14ac:dyDescent="0.25">
      <c r="A82" s="25"/>
      <c r="B82" s="29" t="s">
        <v>16</v>
      </c>
      <c r="C82" s="23" t="s">
        <v>13</v>
      </c>
      <c r="D82" s="23" t="s">
        <v>8</v>
      </c>
      <c r="E82" s="27">
        <f>E75/E72</f>
        <v>4147.3684210526317</v>
      </c>
      <c r="F82" s="27"/>
      <c r="G82" s="27">
        <f>E82</f>
        <v>4147.3684210526317</v>
      </c>
      <c r="H82" s="27">
        <f>H75/H72</f>
        <v>4147.2105263157891</v>
      </c>
      <c r="I82" s="21"/>
      <c r="J82" s="21">
        <f>H82</f>
        <v>4147.2105263157891</v>
      </c>
      <c r="K82" s="21">
        <f>H82-E82</f>
        <v>-0.15789473684253608</v>
      </c>
      <c r="L82" s="21">
        <f>I82-F82</f>
        <v>0</v>
      </c>
      <c r="M82" s="21">
        <f>J82-G82</f>
        <v>-0.15789473684253608</v>
      </c>
    </row>
    <row r="83" spans="1:13" s="2" customFormat="1" ht="195" customHeight="1" x14ac:dyDescent="0.25">
      <c r="A83" s="25"/>
      <c r="B83" s="28" t="s">
        <v>15</v>
      </c>
      <c r="C83" s="23" t="s">
        <v>13</v>
      </c>
      <c r="D83" s="23" t="s">
        <v>8</v>
      </c>
      <c r="E83" s="27">
        <v>20530</v>
      </c>
      <c r="F83" s="27"/>
      <c r="G83" s="27">
        <f>E83+F83</f>
        <v>20530</v>
      </c>
      <c r="H83" s="21">
        <v>19440</v>
      </c>
      <c r="I83" s="27"/>
      <c r="J83" s="27">
        <f>H83+I83</f>
        <v>19440</v>
      </c>
      <c r="K83" s="21">
        <f>H83-E83</f>
        <v>-1090</v>
      </c>
      <c r="L83" s="21">
        <f>I83-F83</f>
        <v>0</v>
      </c>
      <c r="M83" s="21">
        <f>J83-G83</f>
        <v>-1090</v>
      </c>
    </row>
    <row r="84" spans="1:13" s="2" customFormat="1" ht="74.25" customHeight="1" x14ac:dyDescent="0.25">
      <c r="A84" s="25"/>
      <c r="B84" s="28" t="s">
        <v>14</v>
      </c>
      <c r="C84" s="23" t="s">
        <v>13</v>
      </c>
      <c r="D84" s="23" t="s">
        <v>8</v>
      </c>
      <c r="E84" s="27"/>
      <c r="F84" s="27">
        <v>49850</v>
      </c>
      <c r="G84" s="27">
        <f>E84+F84</f>
        <v>49850</v>
      </c>
      <c r="H84" s="21"/>
      <c r="I84" s="27">
        <v>49850</v>
      </c>
      <c r="J84" s="27">
        <f>H84+I84</f>
        <v>49850</v>
      </c>
      <c r="K84" s="21">
        <f>H84-E84</f>
        <v>0</v>
      </c>
      <c r="L84" s="21">
        <f>I84-F84</f>
        <v>0</v>
      </c>
      <c r="M84" s="21">
        <f>J84-G84</f>
        <v>0</v>
      </c>
    </row>
    <row r="85" spans="1:13" s="2" customFormat="1" ht="20.25" customHeight="1" x14ac:dyDescent="0.25">
      <c r="A85" s="20" t="s">
        <v>12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8"/>
    </row>
    <row r="86" spans="1:13" s="2" customFormat="1" x14ac:dyDescent="0.25">
      <c r="A86" s="26">
        <v>4</v>
      </c>
      <c r="B86" s="26" t="s">
        <v>11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spans="1:13" s="2" customFormat="1" ht="228.75" customHeight="1" x14ac:dyDescent="0.25">
      <c r="A87" s="25"/>
      <c r="B87" s="24" t="s">
        <v>10</v>
      </c>
      <c r="C87" s="23" t="s">
        <v>9</v>
      </c>
      <c r="D87" s="23" t="s">
        <v>8</v>
      </c>
      <c r="E87" s="22"/>
      <c r="F87" s="21">
        <v>110</v>
      </c>
      <c r="G87" s="21">
        <f>F87</f>
        <v>110</v>
      </c>
      <c r="H87" s="22"/>
      <c r="I87" s="21">
        <f>(I63-49000)/7467970*100</f>
        <v>121.68736430382016</v>
      </c>
      <c r="J87" s="21">
        <f>I87</f>
        <v>121.68736430382016</v>
      </c>
      <c r="K87" s="21"/>
      <c r="L87" s="21">
        <f>I87-F87</f>
        <v>11.687364303820161</v>
      </c>
      <c r="M87" s="21">
        <f>J87-G87</f>
        <v>11.687364303820161</v>
      </c>
    </row>
    <row r="88" spans="1:13" s="2" customFormat="1" ht="21" customHeight="1" x14ac:dyDescent="0.25">
      <c r="A88" s="20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8"/>
    </row>
    <row r="89" spans="1:13" s="2" customFormat="1" ht="63.75" customHeight="1" x14ac:dyDescent="0.25">
      <c r="A89" s="17" t="s">
        <v>7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5"/>
    </row>
    <row r="90" spans="1:13" x14ac:dyDescent="0.25">
      <c r="A90" s="14"/>
    </row>
    <row r="91" spans="1:13" ht="19.5" customHeight="1" x14ac:dyDescent="0.25">
      <c r="A91" s="13" t="s">
        <v>6</v>
      </c>
      <c r="B91" s="12"/>
      <c r="C91" s="12"/>
      <c r="D91" s="12"/>
    </row>
    <row r="92" spans="1:13" ht="27" customHeight="1" x14ac:dyDescent="0.25">
      <c r="A92" s="11" t="s">
        <v>5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ht="19.5" customHeight="1" x14ac:dyDescent="0.25">
      <c r="A93" s="10" t="s">
        <v>4</v>
      </c>
      <c r="B93" s="9"/>
      <c r="C93" s="9"/>
      <c r="D93" s="9"/>
    </row>
    <row r="94" spans="1:13" x14ac:dyDescent="0.25">
      <c r="A94" s="4" t="s">
        <v>3</v>
      </c>
      <c r="B94" s="4"/>
      <c r="C94" s="4"/>
      <c r="D94" s="4"/>
      <c r="E94" s="4"/>
    </row>
    <row r="95" spans="1:13" ht="31.5" customHeight="1" x14ac:dyDescent="0.25">
      <c r="A95" s="4"/>
      <c r="B95" s="4"/>
      <c r="C95" s="4"/>
      <c r="D95" s="4"/>
      <c r="E95" s="4"/>
      <c r="G95" s="6"/>
      <c r="H95" s="6"/>
      <c r="J95" s="5" t="s">
        <v>2</v>
      </c>
      <c r="K95" s="5"/>
      <c r="L95" s="5"/>
      <c r="M95" s="5"/>
    </row>
    <row r="96" spans="1:13" ht="15.75" customHeight="1" x14ac:dyDescent="0.25">
      <c r="A96" s="8"/>
      <c r="B96" s="7"/>
      <c r="C96" s="7"/>
      <c r="D96" s="7"/>
      <c r="E96" s="7"/>
      <c r="J96" s="3"/>
      <c r="K96" s="3"/>
      <c r="L96" s="3"/>
      <c r="M96" s="3"/>
    </row>
    <row r="97" spans="1:13" ht="43.5" customHeight="1" x14ac:dyDescent="0.25">
      <c r="A97" s="4" t="s">
        <v>1</v>
      </c>
      <c r="B97" s="4"/>
      <c r="C97" s="4"/>
      <c r="D97" s="4"/>
      <c r="E97" s="4"/>
      <c r="G97" s="6"/>
      <c r="H97" s="6"/>
      <c r="J97" s="5" t="s">
        <v>0</v>
      </c>
      <c r="K97" s="5"/>
      <c r="L97" s="5"/>
      <c r="M97" s="5"/>
    </row>
    <row r="98" spans="1:13" ht="15.75" customHeight="1" x14ac:dyDescent="0.25">
      <c r="A98" s="4"/>
      <c r="B98" s="4"/>
      <c r="C98" s="4"/>
      <c r="D98" s="4"/>
      <c r="E98" s="4"/>
      <c r="J98" s="3"/>
      <c r="K98" s="3"/>
      <c r="L98" s="3"/>
      <c r="M98" s="3"/>
    </row>
    <row r="110" spans="1:13" x14ac:dyDescent="0.25">
      <c r="I110" s="1"/>
    </row>
  </sheetData>
  <mergeCells count="71">
    <mergeCell ref="E11:K11"/>
    <mergeCell ref="E9:K9"/>
    <mergeCell ref="L9:M9"/>
    <mergeCell ref="B10:C10"/>
    <mergeCell ref="E10:K10"/>
    <mergeCell ref="L10:M10"/>
    <mergeCell ref="B13:C13"/>
    <mergeCell ref="D13:E13"/>
    <mergeCell ref="G13:K13"/>
    <mergeCell ref="L13:M13"/>
    <mergeCell ref="B11:C11"/>
    <mergeCell ref="A37:M37"/>
    <mergeCell ref="L12:M12"/>
    <mergeCell ref="E8:K8"/>
    <mergeCell ref="L8:M8"/>
    <mergeCell ref="B9:C9"/>
    <mergeCell ref="J1:M4"/>
    <mergeCell ref="A5:M5"/>
    <mergeCell ref="A6:M6"/>
    <mergeCell ref="A14:M14"/>
    <mergeCell ref="B16:M16"/>
    <mergeCell ref="K39:M39"/>
    <mergeCell ref="A36:M36"/>
    <mergeCell ref="B8:C8"/>
    <mergeCell ref="B17:M17"/>
    <mergeCell ref="B20:M20"/>
    <mergeCell ref="B24:M24"/>
    <mergeCell ref="B25:M25"/>
    <mergeCell ref="A39:A40"/>
    <mergeCell ref="B39:D40"/>
    <mergeCell ref="E39:G39"/>
    <mergeCell ref="N29:O29"/>
    <mergeCell ref="B31:D31"/>
    <mergeCell ref="B32:D32"/>
    <mergeCell ref="B35:D35"/>
    <mergeCell ref="A29:A30"/>
    <mergeCell ref="B29:D30"/>
    <mergeCell ref="E29:G29"/>
    <mergeCell ref="H29:J29"/>
    <mergeCell ref="K29:M29"/>
    <mergeCell ref="A47:A48"/>
    <mergeCell ref="B47:B48"/>
    <mergeCell ref="C47:C48"/>
    <mergeCell ref="A85:M85"/>
    <mergeCell ref="A89:M89"/>
    <mergeCell ref="A88:M88"/>
    <mergeCell ref="A92:M92"/>
    <mergeCell ref="B41:D41"/>
    <mergeCell ref="B42:D42"/>
    <mergeCell ref="D47:D48"/>
    <mergeCell ref="A65:M65"/>
    <mergeCell ref="B43:D43"/>
    <mergeCell ref="E47:G47"/>
    <mergeCell ref="H47:J47"/>
    <mergeCell ref="K47:M47"/>
    <mergeCell ref="A76:M76"/>
    <mergeCell ref="J96:M96"/>
    <mergeCell ref="A97:E98"/>
    <mergeCell ref="G97:H97"/>
    <mergeCell ref="J97:M97"/>
    <mergeCell ref="J98:M98"/>
    <mergeCell ref="A94:E95"/>
    <mergeCell ref="G95:H95"/>
    <mergeCell ref="J95:M95"/>
    <mergeCell ref="L11:M11"/>
    <mergeCell ref="B12:C12"/>
    <mergeCell ref="D12:E12"/>
    <mergeCell ref="G12:K12"/>
    <mergeCell ref="B33:D33"/>
    <mergeCell ref="B34:D34"/>
    <mergeCell ref="H39:J39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1011080</vt:lpstr>
      <vt:lpstr>'1011080'!Область_друку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2023-02-16T09:12:21Z</dcterms:created>
  <dcterms:modified xsi:type="dcterms:W3CDTF">2023-02-16T09:13:55Z</dcterms:modified>
</cp:coreProperties>
</file>