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5\березень\1303\Звіти по паспортах культура\"/>
    </mc:Choice>
  </mc:AlternateContent>
  <bookViews>
    <workbookView xWindow="0" yWindow="0" windowWidth="28800" windowHeight="11970"/>
  </bookViews>
  <sheets>
    <sheet name="1011080" sheetId="1" r:id="rId1"/>
  </sheets>
  <definedNames>
    <definedName name="_xlnm.Print_Area" localSheetId="0">'1011080'!$A$1:$M$122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1" l="1"/>
  <c r="E33" i="1"/>
  <c r="E49" i="1" s="1"/>
  <c r="E48" i="1" s="1"/>
  <c r="F33" i="1"/>
  <c r="H33" i="1"/>
  <c r="K33" i="1" s="1"/>
  <c r="K49" i="1" s="1"/>
  <c r="K48" i="1" s="1"/>
  <c r="I33" i="1"/>
  <c r="J33" i="1"/>
  <c r="J49" i="1" s="1"/>
  <c r="J48" i="1" s="1"/>
  <c r="L33" i="1"/>
  <c r="G34" i="1"/>
  <c r="J34" i="1"/>
  <c r="K34" i="1"/>
  <c r="L34" i="1"/>
  <c r="M34" i="1"/>
  <c r="G35" i="1"/>
  <c r="J35" i="1"/>
  <c r="M35" i="1" s="1"/>
  <c r="K35" i="1"/>
  <c r="L35" i="1"/>
  <c r="G36" i="1"/>
  <c r="J36" i="1"/>
  <c r="K36" i="1"/>
  <c r="L36" i="1"/>
  <c r="M36" i="1"/>
  <c r="F49" i="1"/>
  <c r="F48" i="1" s="1"/>
  <c r="H49" i="1"/>
  <c r="H48" i="1" s="1"/>
  <c r="H69" i="1" s="1"/>
  <c r="I49" i="1"/>
  <c r="I48" i="1" s="1"/>
  <c r="I70" i="1" s="1"/>
  <c r="L49" i="1"/>
  <c r="L48" i="1" s="1"/>
  <c r="E58" i="1"/>
  <c r="G58" i="1" s="1"/>
  <c r="F58" i="1"/>
  <c r="H58" i="1"/>
  <c r="J58" i="1" s="1"/>
  <c r="I58" i="1"/>
  <c r="G61" i="1"/>
  <c r="J61" i="1"/>
  <c r="G64" i="1"/>
  <c r="J64" i="1"/>
  <c r="E65" i="1"/>
  <c r="E63" i="1" s="1"/>
  <c r="G63" i="1" s="1"/>
  <c r="H65" i="1"/>
  <c r="J65" i="1"/>
  <c r="G66" i="1"/>
  <c r="I66" i="1"/>
  <c r="I63" i="1" s="1"/>
  <c r="J66" i="1"/>
  <c r="F67" i="1"/>
  <c r="F63" i="1" s="1"/>
  <c r="G67" i="1"/>
  <c r="I67" i="1"/>
  <c r="J67" i="1"/>
  <c r="E68" i="1"/>
  <c r="G68" i="1" s="1"/>
  <c r="F68" i="1"/>
  <c r="H68" i="1"/>
  <c r="J68" i="1" s="1"/>
  <c r="I68" i="1"/>
  <c r="L69" i="1"/>
  <c r="G70" i="1"/>
  <c r="G71" i="1"/>
  <c r="I71" i="1"/>
  <c r="J71" i="1" s="1"/>
  <c r="M71" i="1" s="1"/>
  <c r="G72" i="1"/>
  <c r="H72" i="1"/>
  <c r="K72" i="1" s="1"/>
  <c r="L72" i="1"/>
  <c r="G74" i="1"/>
  <c r="M74" i="1" s="1"/>
  <c r="J74" i="1"/>
  <c r="K74" i="1"/>
  <c r="L74" i="1"/>
  <c r="E75" i="1"/>
  <c r="G75" i="1" s="1"/>
  <c r="F75" i="1"/>
  <c r="F84" i="1" s="1"/>
  <c r="G76" i="1"/>
  <c r="G85" i="1" s="1"/>
  <c r="H76" i="1"/>
  <c r="J76" i="1"/>
  <c r="J85" i="1" s="1"/>
  <c r="M85" i="1" s="1"/>
  <c r="K76" i="1"/>
  <c r="L76" i="1"/>
  <c r="F77" i="1"/>
  <c r="G77" i="1"/>
  <c r="G86" i="1" s="1"/>
  <c r="H77" i="1"/>
  <c r="H75" i="1" s="1"/>
  <c r="I77" i="1"/>
  <c r="I75" i="1" s="1"/>
  <c r="L77" i="1"/>
  <c r="E78" i="1"/>
  <c r="F78" i="1"/>
  <c r="G78" i="1"/>
  <c r="G87" i="1" s="1"/>
  <c r="H78" i="1"/>
  <c r="I78" i="1"/>
  <c r="J78" i="1" s="1"/>
  <c r="K78" i="1"/>
  <c r="L78" i="1"/>
  <c r="G79" i="1"/>
  <c r="J79" i="1"/>
  <c r="M79" i="1" s="1"/>
  <c r="K79" i="1"/>
  <c r="L79" i="1"/>
  <c r="E80" i="1"/>
  <c r="G80" i="1"/>
  <c r="H80" i="1"/>
  <c r="J80" i="1"/>
  <c r="M80" i="1" s="1"/>
  <c r="K80" i="1"/>
  <c r="L80" i="1"/>
  <c r="F81" i="1"/>
  <c r="G81" i="1"/>
  <c r="J81" i="1"/>
  <c r="K81" i="1"/>
  <c r="L81" i="1"/>
  <c r="M81" i="1"/>
  <c r="E83" i="1"/>
  <c r="G83" i="1"/>
  <c r="L83" i="1"/>
  <c r="E85" i="1"/>
  <c r="F85" i="1"/>
  <c r="H85" i="1"/>
  <c r="I85" i="1"/>
  <c r="K85" i="1"/>
  <c r="L85" i="1"/>
  <c r="E86" i="1"/>
  <c r="F86" i="1"/>
  <c r="I86" i="1"/>
  <c r="L86" i="1" s="1"/>
  <c r="E87" i="1"/>
  <c r="F87" i="1"/>
  <c r="H87" i="1"/>
  <c r="K87" i="1" s="1"/>
  <c r="I87" i="1"/>
  <c r="L87" i="1" s="1"/>
  <c r="E88" i="1"/>
  <c r="G88" i="1"/>
  <c r="H88" i="1"/>
  <c r="J88" i="1"/>
  <c r="M88" i="1" s="1"/>
  <c r="K88" i="1"/>
  <c r="L88" i="1"/>
  <c r="F89" i="1"/>
  <c r="G89" i="1"/>
  <c r="I89" i="1"/>
  <c r="J89" i="1" s="1"/>
  <c r="M89" i="1" s="1"/>
  <c r="K89" i="1"/>
  <c r="L89" i="1"/>
  <c r="F91" i="1"/>
  <c r="G91" i="1" s="1"/>
  <c r="I91" i="1"/>
  <c r="L91" i="1" s="1"/>
  <c r="J91" i="1"/>
  <c r="B99" i="1"/>
  <c r="J70" i="1" l="1"/>
  <c r="M70" i="1" s="1"/>
  <c r="L70" i="1"/>
  <c r="K69" i="1"/>
  <c r="J69" i="1"/>
  <c r="I84" i="1"/>
  <c r="L84" i="1" s="1"/>
  <c r="L75" i="1"/>
  <c r="H84" i="1"/>
  <c r="J75" i="1"/>
  <c r="K75" i="1"/>
  <c r="M91" i="1"/>
  <c r="J87" i="1"/>
  <c r="M87" i="1" s="1"/>
  <c r="M78" i="1"/>
  <c r="J72" i="1"/>
  <c r="M72" i="1" s="1"/>
  <c r="H86" i="1"/>
  <c r="K86" i="1" s="1"/>
  <c r="M76" i="1"/>
  <c r="E84" i="1"/>
  <c r="H63" i="1"/>
  <c r="J63" i="1" s="1"/>
  <c r="H83" i="1"/>
  <c r="K77" i="1"/>
  <c r="E69" i="1"/>
  <c r="G69" i="1" s="1"/>
  <c r="G65" i="1"/>
  <c r="G84" i="1"/>
  <c r="J77" i="1"/>
  <c r="L71" i="1"/>
  <c r="G33" i="1"/>
  <c r="K84" i="1" l="1"/>
  <c r="J86" i="1"/>
  <c r="M86" i="1" s="1"/>
  <c r="M77" i="1"/>
  <c r="M75" i="1"/>
  <c r="J84" i="1"/>
  <c r="M84" i="1" s="1"/>
  <c r="M69" i="1"/>
  <c r="J83" i="1"/>
  <c r="M83" i="1" s="1"/>
  <c r="K83" i="1"/>
  <c r="G49" i="1"/>
  <c r="G48" i="1" s="1"/>
  <c r="M33" i="1"/>
  <c r="M49" i="1" s="1"/>
  <c r="M48" i="1" s="1"/>
</calcChain>
</file>

<file path=xl/sharedStrings.xml><?xml version="1.0" encoding="utf-8"?>
<sst xmlns="http://schemas.openxmlformats.org/spreadsheetml/2006/main" count="229" uniqueCount="117">
  <si>
    <t>Олена ТИМЦЯСЬ</t>
  </si>
  <si>
    <t>Керівник самостійного структурного підрозділу з фінансово-економічних питань - головного розпорядника бюджетних коштів</t>
  </si>
  <si>
    <t>Артем РОМАСЮКОВ</t>
  </si>
  <si>
    <t>Керівник установи - головного розпорядника бюджетних коштів</t>
  </si>
  <si>
    <t>____________
* Зазначаються всі напрями використання бюджетних коштів, затверджені у паспорті бюджетної програми.
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
*** Зазначаються пояснення щодо причин розбіжностей між фактичними та затвердженими результативними показниками.</t>
  </si>
  <si>
    <t>Видатки у звітному році здійснені відповідно до затверджених напрямів використання бюджетних коштів.</t>
  </si>
  <si>
    <t>10. Узагальнений висновок про виконання бюджетної програми.</t>
  </si>
  <si>
    <t>Результативні показники виконано</t>
  </si>
  <si>
    <t>9.3. Аналіз стану виконання результативних показників</t>
  </si>
  <si>
    <t>Розбіжності між затвердженими та досягнутими показниками пояснюються зміною контингенту учнів</t>
  </si>
  <si>
    <t>%</t>
  </si>
  <si>
    <t>Динаміка збільшення власних надходжень у школах естетичного виховання у плановому періоді відповідно до фактичного показника попереднього періоду</t>
  </si>
  <si>
    <t>якості</t>
  </si>
  <si>
    <t>Закупівля проводилась без застосування процедури відповідно до особливостей. Договір укладався за найменшою ціновою пропозицією</t>
  </si>
  <si>
    <t>грн.</t>
  </si>
  <si>
    <t>Середні витрати на проведення поточних ремонтів</t>
  </si>
  <si>
    <t>Закупівля проводилась із застосуванням відкритих торгів з особливостями. Договір укладався за найменшою ціновою пропозицією</t>
  </si>
  <si>
    <t>Середні витрати на придбання однієї одиниці компютерної техніки</t>
  </si>
  <si>
    <t>Витрати на навчання одного учня,який отримує освіту в школах естетичного виховання</t>
  </si>
  <si>
    <t>ефективності</t>
  </si>
  <si>
    <t>На підставі документів про встановлення пільги по оплаті за навчання визначається кількість звільнених від плати учнів</t>
  </si>
  <si>
    <t>од.</t>
  </si>
  <si>
    <t>Кількість учнів,звільнених від плати за навчання</t>
  </si>
  <si>
    <t>Кількість учнів,які отримують освіту у мистецьких школах</t>
  </si>
  <si>
    <t>продукту</t>
  </si>
  <si>
    <t xml:space="preserve"> Залишок коштів по загальному фонду утворився за рахунок зниженої відсоткової ставки єдиного соціального внеску по працюючим інвалідам і за рахунок зменшення використання  енергоносіїв</t>
  </si>
  <si>
    <t>грн</t>
  </si>
  <si>
    <t>затрат</t>
  </si>
  <si>
    <t>Пояснення щодо причин розбіжностей між фактичними та затвердженими результативними показниками</t>
  </si>
  <si>
    <t>Одиниця виміру</t>
  </si>
  <si>
    <t>Показники</t>
  </si>
  <si>
    <t>N з/п</t>
  </si>
  <si>
    <t>9.2. Пояснення щодо причин розбіжностей між фактичними та затвердженими результативними показниками***</t>
  </si>
  <si>
    <t>розрахунок</t>
  </si>
  <si>
    <t>Середні витрати на проведення поточного ремонту на один заклад</t>
  </si>
  <si>
    <t>в  школах мистецтв</t>
  </si>
  <si>
    <t xml:space="preserve"> в художніх школах</t>
  </si>
  <si>
    <t xml:space="preserve"> в музичних школах</t>
  </si>
  <si>
    <t>Витрати на навчання одного учня,який отримує освіту в школах естетичного виховання, усього  в т.ч.</t>
  </si>
  <si>
    <t>Середні витрати на проведення поточного ремонту на один балкон</t>
  </si>
  <si>
    <t>рішення сесії</t>
  </si>
  <si>
    <t>Кількість одиниць компютерної техніки</t>
  </si>
  <si>
    <t>Кількість закладів, в яких будуть проведені поточні ремонти</t>
  </si>
  <si>
    <t>статистичні дані</t>
  </si>
  <si>
    <t>осіб</t>
  </si>
  <si>
    <t>Кількість учнів,які отримують освіту у мистецьких школах, усього в т. ч.</t>
  </si>
  <si>
    <t xml:space="preserve">Кількість аварійних балконів </t>
  </si>
  <si>
    <t>кошторис</t>
  </si>
  <si>
    <t>Видатки на проведення поточного ремонту аварійних балконів в Хмельницькій художній школі</t>
  </si>
  <si>
    <t xml:space="preserve">у тому числі плата за навчання у школах естетичного виховання </t>
  </si>
  <si>
    <t>Видатки на утримання шкіл за рахунок спеціального фонду</t>
  </si>
  <si>
    <t>Видатки на отримання освіти у мистецьких школах за рахунок загального фонду</t>
  </si>
  <si>
    <t>штатний розпис</t>
  </si>
  <si>
    <t>робітників</t>
  </si>
  <si>
    <t>обслуговуючого та технічного персоналу</t>
  </si>
  <si>
    <t>спеціалістів</t>
  </si>
  <si>
    <t>штатний розпис, тарифікація</t>
  </si>
  <si>
    <t>педагогічного персоналу</t>
  </si>
  <si>
    <t>керівних працівників</t>
  </si>
  <si>
    <t>Кількість ставок, всього в тому числі</t>
  </si>
  <si>
    <t>Мережа</t>
  </si>
  <si>
    <t>школи мистецтв</t>
  </si>
  <si>
    <t>художніх шкіл</t>
  </si>
  <si>
    <t>музичних шкіл</t>
  </si>
  <si>
    <t>у тому числі</t>
  </si>
  <si>
    <t xml:space="preserve">Кількість установ            </t>
  </si>
  <si>
    <t>усього</t>
  </si>
  <si>
    <t>спеціальний фонд</t>
  </si>
  <si>
    <t>загальний фонд</t>
  </si>
  <si>
    <t>Відхилення</t>
  </si>
  <si>
    <t>Фактичні результативні показники, досягнуті за рахунок касових видатків (наданих кредитів з бюджету)</t>
  </si>
  <si>
    <t>Затверджено у паспорті бюджетної програми</t>
  </si>
  <si>
    <t>Джерело інформації</t>
  </si>
  <si>
    <t>9.1. Аналіз показників бюджетної програми</t>
  </si>
  <si>
    <t>9. Результативні показники бюджетної програми та аналіз їх виконання</t>
  </si>
  <si>
    <t>Усього</t>
  </si>
  <si>
    <t>Програма розвитку  Хмельницької міської територіальної громади  у сфері культури на 2021-2025 роки "Нова лінія культурних змін"</t>
  </si>
  <si>
    <t>Касові видатки (надані кредити з бюджету)</t>
  </si>
  <si>
    <t>Найменування місцевої/ регіональної програми</t>
  </si>
  <si>
    <t>гривень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</si>
  <si>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</si>
  <si>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Пояснення</t>
  </si>
  <si>
    <t>N
з/п</t>
  </si>
  <si>
    <t>7.2.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програми**</t>
  </si>
  <si>
    <t>Створення належних умов з надання   освіти з різних видів мистецтв (школи мистецтв)</t>
  </si>
  <si>
    <t>Створення належних умов з надання освіти з образотворчого мистецтва</t>
  </si>
  <si>
    <t>Створення належних умов з надання початкової музичної освіти</t>
  </si>
  <si>
    <t>Напрями використання бюджетних коштів*</t>
  </si>
  <si>
    <t>7.1. Аналіз розділу "Видатки (надані кредити з бюджету) та напрями використання бюджетних коштів за бюджетною програмою"</t>
  </si>
  <si>
    <t>7. Видатки (надані кредити з бюджету) та напрями використання бюджетних коштів за бюджетною програмою</t>
  </si>
  <si>
    <t>Забезпечення надання початкової музичної, хореографічної освіти, з образотворчого мистецтва та художнього промислу</t>
  </si>
  <si>
    <t>Завдання</t>
  </si>
  <si>
    <t>6. Завдання бюджетної програми</t>
  </si>
  <si>
    <t>Духовне та естетичне виховання дітей та молоді</t>
  </si>
  <si>
    <t>5. Мета бюджетної програми</t>
  </si>
  <si>
    <t>Надання мистецько-освітніх послуг для різних категорій громадян без вікових обмежень та створення середовища інклюзивної мистецької освіти початкового рівня</t>
  </si>
  <si>
    <t>Ціль державної політики</t>
  </si>
  <si>
    <t>4. Цілі державної політики, на досягнення яких спрямовано реалізацію бюджетної програми</t>
  </si>
  <si>
    <t>(код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</si>
  <si>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</si>
  <si>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Функціональної класифікації видатків та кредитування бюджету)</t>
  </si>
  <si>
    <t>(код Типової програмної класифікації видатків та кредитування місцевого бюджету)</t>
  </si>
  <si>
    <t>(код Програмної класифікації видатків та кредитування місцевого бюджету)</t>
  </si>
  <si>
    <t>2256400000</t>
  </si>
  <si>
    <t>Надання спеціалізованої освіти мистецькими школами</t>
  </si>
  <si>
    <t>0960</t>
  </si>
  <si>
    <t>3.</t>
  </si>
  <si>
    <t>(код за ЄДРПОУ)</t>
  </si>
  <si>
    <t>(найменування відповідального виконавця)</t>
  </si>
  <si>
    <t>Управління культури і туризму Хмельницької міської ради</t>
  </si>
  <si>
    <t>2.</t>
  </si>
  <si>
    <t>(найменування головного розпорядника коштів місцевого бюджету)</t>
  </si>
  <si>
    <t>02231293</t>
  </si>
  <si>
    <t>1.</t>
  </si>
  <si>
    <t>про виконання паспорта бюджетної програми місцевого бюджету на 01.01.2025 року</t>
  </si>
  <si>
    <t>Звіт</t>
  </si>
  <si>
    <t>ЗАТВЕРДЖЕНО
Наказ Міністерства фінансів України 26 серпня 2014 року № 836
(у редакції наказу Міністерства фінансів України від  01 листопада 2022 року № 359)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</si>
</sst>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_₴"/>
    <numFmt numFmtId="165" formatCode="0.0"/>
  </numFmts>
  <fonts count="1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3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vertical="top"/>
    </xf>
    <xf numFmtId="0" fontId="0" fillId="2" borderId="0" xfId="0" applyFont="1" applyFill="1" applyAlignment="1"/>
    <xf numFmtId="0" fontId="2" fillId="2" borderId="0" xfId="0" applyFont="1" applyFill="1" applyAlignment="1">
      <alignment horizontal="left" vertical="top" wrapText="1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0" fillId="2" borderId="0" xfId="0" applyFont="1" applyFill="1" applyAlignment="1"/>
    <xf numFmtId="0" fontId="0" fillId="2" borderId="0" xfId="0" applyFont="1" applyFill="1" applyAlignment="1">
      <alignment horizontal="center"/>
    </xf>
    <xf numFmtId="0" fontId="6" fillId="2" borderId="2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5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5" fillId="2" borderId="7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7" fillId="2" borderId="0" xfId="0" applyFont="1" applyFill="1" applyAlignment="1"/>
    <xf numFmtId="0" fontId="7" fillId="2" borderId="0" xfId="0" applyFont="1" applyFill="1" applyAlignment="1">
      <alignment horizontal="center"/>
    </xf>
    <xf numFmtId="0" fontId="8" fillId="2" borderId="5" xfId="0" applyFont="1" applyFill="1" applyBorder="1"/>
    <xf numFmtId="0" fontId="8" fillId="2" borderId="6" xfId="0" applyFont="1" applyFill="1" applyBorder="1"/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6" fillId="2" borderId="5" xfId="0" applyFont="1" applyFill="1" applyBorder="1"/>
    <xf numFmtId="0" fontId="6" fillId="2" borderId="6" xfId="0" applyFont="1" applyFill="1" applyBorder="1"/>
    <xf numFmtId="0" fontId="5" fillId="2" borderId="7" xfId="0" applyFont="1" applyFill="1" applyBorder="1" applyAlignment="1">
      <alignment horizontal="center" vertical="center" wrapText="1"/>
    </xf>
    <xf numFmtId="0" fontId="6" fillId="2" borderId="9" xfId="0" applyFont="1" applyFill="1" applyBorder="1"/>
    <xf numFmtId="0" fontId="6" fillId="2" borderId="10" xfId="0" applyFont="1" applyFill="1" applyBorder="1"/>
    <xf numFmtId="0" fontId="6" fillId="2" borderId="11" xfId="0" applyFont="1" applyFill="1" applyBorder="1"/>
    <xf numFmtId="0" fontId="6" fillId="2" borderId="12" xfId="0" applyFont="1" applyFill="1" applyBorder="1"/>
    <xf numFmtId="0" fontId="6" fillId="2" borderId="13" xfId="0" applyFont="1" applyFill="1" applyBorder="1"/>
    <xf numFmtId="0" fontId="6" fillId="2" borderId="14" xfId="0" applyFont="1" applyFill="1" applyBorder="1"/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1" fontId="5" fillId="2" borderId="17" xfId="0" applyNumberFormat="1" applyFont="1" applyFill="1" applyBorder="1" applyAlignment="1">
      <alignment horizontal="center" vertical="center" wrapText="1"/>
    </xf>
    <xf numFmtId="164" fontId="9" fillId="2" borderId="17" xfId="0" applyNumberFormat="1" applyFont="1" applyFill="1" applyBorder="1" applyAlignment="1">
      <alignment horizontal="center" vertical="center" wrapText="1"/>
    </xf>
    <xf numFmtId="165" fontId="5" fillId="2" borderId="17" xfId="0" applyNumberFormat="1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>
      <alignment horizontal="center" vertical="center" wrapText="1"/>
    </xf>
    <xf numFmtId="1" fontId="9" fillId="2" borderId="17" xfId="0" applyNumberFormat="1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164" fontId="10" fillId="2" borderId="17" xfId="0" applyNumberFormat="1" applyFont="1" applyFill="1" applyBorder="1" applyAlignment="1">
      <alignment horizontal="center" vertical="center" wrapText="1"/>
    </xf>
    <xf numFmtId="164" fontId="10" fillId="2" borderId="17" xfId="0" applyNumberFormat="1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left" vertical="center" wrapText="1"/>
    </xf>
    <xf numFmtId="164" fontId="9" fillId="2" borderId="17" xfId="0" applyNumberFormat="1" applyFont="1" applyFill="1" applyBorder="1" applyAlignment="1">
      <alignment vertical="center" wrapText="1"/>
    </xf>
    <xf numFmtId="0" fontId="9" fillId="2" borderId="17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vertical="center" wrapText="1"/>
    </xf>
    <xf numFmtId="0" fontId="11" fillId="2" borderId="17" xfId="0" applyNumberFormat="1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 wrapText="1"/>
    </xf>
    <xf numFmtId="0" fontId="10" fillId="2" borderId="17" xfId="0" applyNumberFormat="1" applyFont="1" applyFill="1" applyBorder="1" applyAlignment="1">
      <alignment horizontal="center" vertical="center" wrapText="1"/>
    </xf>
    <xf numFmtId="0" fontId="5" fillId="2" borderId="17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12" fillId="2" borderId="0" xfId="0" applyFont="1" applyFill="1"/>
    <xf numFmtId="0" fontId="12" fillId="2" borderId="0" xfId="0" applyFont="1" applyFill="1" applyAlignment="1">
      <alignment horizontal="center"/>
    </xf>
    <xf numFmtId="2" fontId="9" fillId="2" borderId="17" xfId="0" applyNumberFormat="1" applyFont="1" applyFill="1" applyBorder="1" applyAlignment="1">
      <alignment horizontal="center" vertical="center" wrapText="1"/>
    </xf>
    <xf numFmtId="2" fontId="5" fillId="2" borderId="17" xfId="0" applyNumberFormat="1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10" fillId="2" borderId="0" xfId="0" applyFont="1" applyFill="1" applyAlignment="1"/>
    <xf numFmtId="0" fontId="5" fillId="2" borderId="0" xfId="0" applyFont="1" applyFill="1" applyAlignment="1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Border="1" applyAlignment="1">
      <alignment horizontal="center" vertical="center" wrapText="1"/>
    </xf>
    <xf numFmtId="2" fontId="5" fillId="2" borderId="0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0" fillId="2" borderId="0" xfId="0" applyFill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13" fillId="2" borderId="0" xfId="0" applyFont="1" applyFill="1" applyAlignment="1"/>
    <xf numFmtId="0" fontId="13" fillId="2" borderId="0" xfId="0" applyFont="1" applyFill="1" applyAlignment="1">
      <alignment horizontal="center"/>
    </xf>
    <xf numFmtId="0" fontId="13" fillId="2" borderId="18" xfId="0" applyFont="1" applyFill="1" applyBorder="1" applyAlignment="1"/>
    <xf numFmtId="0" fontId="14" fillId="2" borderId="18" xfId="0" applyFont="1" applyFill="1" applyBorder="1" applyAlignment="1">
      <alignment horizontal="center" vertical="top" wrapText="1"/>
    </xf>
    <xf numFmtId="0" fontId="13" fillId="2" borderId="18" xfId="0" applyFont="1" applyFill="1" applyBorder="1" applyAlignment="1">
      <alignment wrapText="1"/>
    </xf>
    <xf numFmtId="0" fontId="14" fillId="2" borderId="18" xfId="0" applyFont="1" applyFill="1" applyBorder="1" applyAlignment="1">
      <alignment horizontal="center" vertical="top" wrapText="1"/>
    </xf>
    <xf numFmtId="0" fontId="0" fillId="2" borderId="18" xfId="0" applyFill="1" applyBorder="1" applyAlignment="1">
      <alignment wrapText="1"/>
    </xf>
    <xf numFmtId="0" fontId="0" fillId="2" borderId="0" xfId="0" applyFill="1" applyAlignment="1"/>
    <xf numFmtId="0" fontId="0" fillId="2" borderId="0" xfId="0" applyFill="1" applyAlignment="1">
      <alignment horizontal="center"/>
    </xf>
    <xf numFmtId="0" fontId="0" fillId="2" borderId="0" xfId="0" applyFill="1" applyAlignment="1">
      <alignment wrapText="1"/>
    </xf>
    <xf numFmtId="49" fontId="4" fillId="2" borderId="0" xfId="0" applyNumberFormat="1" applyFont="1" applyFill="1" applyBorder="1" applyAlignment="1">
      <alignment horizontal="center" wrapText="1"/>
    </xf>
    <xf numFmtId="0" fontId="0" fillId="2" borderId="1" xfId="0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wrapText="1"/>
    </xf>
    <xf numFmtId="49" fontId="4" fillId="2" borderId="1" xfId="0" applyNumberFormat="1" applyFont="1" applyFill="1" applyBorder="1" applyAlignment="1">
      <alignment horizontal="center" wrapText="1"/>
    </xf>
    <xf numFmtId="0" fontId="0" fillId="2" borderId="0" xfId="0" applyFill="1" applyAlignment="1"/>
    <xf numFmtId="0" fontId="4" fillId="2" borderId="0" xfId="0" applyFont="1" applyFill="1" applyBorder="1" applyAlignment="1">
      <alignment horizontal="center" wrapText="1"/>
    </xf>
    <xf numFmtId="0" fontId="5" fillId="2" borderId="0" xfId="0" applyFont="1" applyFill="1" applyAlignment="1">
      <alignment horizontal="center" vertical="center"/>
    </xf>
    <xf numFmtId="0" fontId="13" fillId="2" borderId="0" xfId="0" applyFont="1" applyFill="1"/>
    <xf numFmtId="0" fontId="13" fillId="2" borderId="18" xfId="0" applyFont="1" applyFill="1" applyBorder="1" applyAlignment="1">
      <alignment horizontal="center"/>
    </xf>
    <xf numFmtId="0" fontId="14" fillId="2" borderId="18" xfId="0" applyFont="1" applyFill="1" applyBorder="1" applyAlignment="1">
      <alignment horizontal="center" vertical="top"/>
    </xf>
    <xf numFmtId="0" fontId="13" fillId="2" borderId="18" xfId="0" applyFont="1" applyFill="1" applyBorder="1" applyAlignment="1">
      <alignment vertical="top" wrapText="1"/>
    </xf>
    <xf numFmtId="0" fontId="15" fillId="2" borderId="0" xfId="0" applyFont="1" applyFill="1" applyAlignment="1">
      <alignment horizontal="center" vertical="center"/>
    </xf>
    <xf numFmtId="0" fontId="13" fillId="2" borderId="18" xfId="0" applyFont="1" applyFill="1" applyBorder="1" applyAlignment="1">
      <alignment horizontal="center" wrapText="1"/>
    </xf>
    <xf numFmtId="0" fontId="0" fillId="2" borderId="0" xfId="0" applyFill="1" applyAlignment="1">
      <alignment horizontal="center"/>
    </xf>
    <xf numFmtId="49" fontId="4" fillId="2" borderId="0" xfId="0" applyNumberFormat="1" applyFont="1" applyFill="1" applyBorder="1" applyAlignment="1">
      <alignment horizontal="center" vertical="top" wrapText="1"/>
    </xf>
    <xf numFmtId="0" fontId="0" fillId="2" borderId="0" xfId="0" applyFill="1" applyAlignment="1">
      <alignment vertical="center" wrapText="1"/>
    </xf>
    <xf numFmtId="0" fontId="0" fillId="2" borderId="0" xfId="0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wrapText="1"/>
    </xf>
    <xf numFmtId="0" fontId="0" fillId="2" borderId="0" xfId="0" applyFill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U121"/>
  <sheetViews>
    <sheetView tabSelected="1" zoomScaleNormal="100" workbookViewId="0">
      <selection activeCell="H85" sqref="H85"/>
    </sheetView>
  </sheetViews>
  <sheetFormatPr defaultRowHeight="15.75" x14ac:dyDescent="0.25"/>
  <cols>
    <col min="1" max="1" width="4.42578125" style="1" customWidth="1"/>
    <col min="2" max="4" width="11.28515625" style="1" customWidth="1"/>
    <col min="5" max="5" width="12.42578125" style="1" customWidth="1"/>
    <col min="6" max="6" width="11.42578125" style="1" customWidth="1"/>
    <col min="7" max="7" width="12.42578125" style="1" customWidth="1"/>
    <col min="8" max="8" width="13.28515625" style="1" customWidth="1"/>
    <col min="9" max="9" width="12.28515625" style="1" customWidth="1"/>
    <col min="10" max="10" width="13.85546875" style="1" customWidth="1"/>
    <col min="11" max="11" width="13" style="1" customWidth="1"/>
    <col min="12" max="12" width="11.140625" style="1" customWidth="1"/>
    <col min="13" max="13" width="13.140625" style="1" customWidth="1"/>
    <col min="14" max="21" width="9.140625" style="2"/>
    <col min="22" max="16384" width="9.140625" style="1"/>
  </cols>
  <sheetData>
    <row r="1" spans="1:21" ht="15.75" customHeight="1" x14ac:dyDescent="0.25">
      <c r="J1" s="121" t="s">
        <v>116</v>
      </c>
      <c r="K1" s="121"/>
      <c r="L1" s="121"/>
      <c r="M1" s="121"/>
    </row>
    <row r="2" spans="1:21" x14ac:dyDescent="0.25">
      <c r="J2" s="121"/>
      <c r="K2" s="121"/>
      <c r="L2" s="121"/>
      <c r="M2" s="121"/>
    </row>
    <row r="3" spans="1:21" x14ac:dyDescent="0.25">
      <c r="J3" s="121"/>
      <c r="K3" s="121"/>
      <c r="L3" s="121"/>
      <c r="M3" s="121"/>
    </row>
    <row r="4" spans="1:21" x14ac:dyDescent="0.25">
      <c r="J4" s="121"/>
      <c r="K4" s="121"/>
      <c r="L4" s="121"/>
      <c r="M4" s="121"/>
    </row>
    <row r="5" spans="1:21" x14ac:dyDescent="0.25">
      <c r="A5" s="120" t="s">
        <v>115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</row>
    <row r="6" spans="1:21" x14ac:dyDescent="0.25">
      <c r="A6" s="120" t="s">
        <v>114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</row>
    <row r="7" spans="1:21" x14ac:dyDescent="0.25">
      <c r="A7" s="116"/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</row>
    <row r="8" spans="1:21" ht="15.75" customHeight="1" x14ac:dyDescent="0.25">
      <c r="A8" s="104" t="s">
        <v>113</v>
      </c>
      <c r="B8" s="103">
        <v>1000000</v>
      </c>
      <c r="C8" s="117"/>
      <c r="D8" s="116"/>
      <c r="E8" s="115" t="s">
        <v>109</v>
      </c>
      <c r="F8" s="114"/>
      <c r="G8" s="114"/>
      <c r="H8" s="114"/>
      <c r="I8" s="113"/>
      <c r="J8" s="113"/>
      <c r="K8" s="113"/>
      <c r="L8" s="119" t="s">
        <v>112</v>
      </c>
      <c r="M8" s="118"/>
    </row>
    <row r="9" spans="1:21" s="105" customFormat="1" ht="33.75" customHeight="1" x14ac:dyDescent="0.2">
      <c r="A9" s="109"/>
      <c r="B9" s="90" t="s">
        <v>102</v>
      </c>
      <c r="C9" s="110"/>
      <c r="D9" s="109"/>
      <c r="E9" s="90" t="s">
        <v>111</v>
      </c>
      <c r="F9" s="108"/>
      <c r="G9" s="108"/>
      <c r="H9" s="108"/>
      <c r="I9" s="91"/>
      <c r="J9" s="91"/>
      <c r="K9" s="91"/>
      <c r="L9" s="107" t="s">
        <v>107</v>
      </c>
      <c r="M9" s="106"/>
      <c r="N9" s="88"/>
      <c r="O9" s="88"/>
      <c r="P9" s="88"/>
      <c r="Q9" s="88"/>
      <c r="R9" s="88"/>
      <c r="S9" s="88"/>
      <c r="T9" s="88"/>
      <c r="U9" s="88"/>
    </row>
    <row r="10" spans="1:21" ht="15.75" customHeight="1" x14ac:dyDescent="0.25">
      <c r="A10" s="104" t="s">
        <v>110</v>
      </c>
      <c r="B10" s="103">
        <v>1000000</v>
      </c>
      <c r="C10" s="117"/>
      <c r="D10" s="116"/>
      <c r="E10" s="115" t="s">
        <v>109</v>
      </c>
      <c r="F10" s="114"/>
      <c r="G10" s="114"/>
      <c r="H10" s="114"/>
      <c r="I10" s="113"/>
      <c r="J10" s="113"/>
      <c r="K10" s="113"/>
      <c r="L10" s="112" t="str">
        <f>L8</f>
        <v>02231293</v>
      </c>
      <c r="M10" s="111"/>
    </row>
    <row r="11" spans="1:21" s="105" customFormat="1" ht="33.75" customHeight="1" x14ac:dyDescent="0.2">
      <c r="A11" s="109"/>
      <c r="B11" s="90" t="s">
        <v>102</v>
      </c>
      <c r="C11" s="110"/>
      <c r="D11" s="109"/>
      <c r="E11" s="90" t="s">
        <v>108</v>
      </c>
      <c r="F11" s="108"/>
      <c r="G11" s="108"/>
      <c r="H11" s="108"/>
      <c r="I11" s="91"/>
      <c r="J11" s="91"/>
      <c r="K11" s="91"/>
      <c r="L11" s="107" t="s">
        <v>107</v>
      </c>
      <c r="M11" s="106"/>
      <c r="N11" s="88"/>
      <c r="O11" s="88"/>
      <c r="P11" s="88"/>
      <c r="Q11" s="88"/>
      <c r="R11" s="88"/>
      <c r="S11" s="88"/>
      <c r="T11" s="88"/>
      <c r="U11" s="88"/>
    </row>
    <row r="12" spans="1:21" s="94" customFormat="1" ht="32.25" customHeight="1" x14ac:dyDescent="0.25">
      <c r="A12" s="104" t="s">
        <v>106</v>
      </c>
      <c r="B12" s="103">
        <v>1011080</v>
      </c>
      <c r="C12" s="9"/>
      <c r="D12" s="103">
        <v>1080</v>
      </c>
      <c r="E12" s="102"/>
      <c r="F12" s="101" t="s">
        <v>105</v>
      </c>
      <c r="G12" s="100" t="s">
        <v>104</v>
      </c>
      <c r="H12" s="99"/>
      <c r="I12" s="98"/>
      <c r="J12" s="98"/>
      <c r="K12" s="98"/>
      <c r="L12" s="97" t="s">
        <v>103</v>
      </c>
      <c r="M12" s="96"/>
      <c r="N12" s="95"/>
      <c r="O12" s="95"/>
      <c r="P12" s="95"/>
      <c r="Q12" s="95"/>
      <c r="R12" s="95"/>
      <c r="S12" s="95"/>
      <c r="T12" s="95"/>
      <c r="U12" s="95"/>
    </row>
    <row r="13" spans="1:21" s="87" customFormat="1" ht="66" customHeight="1" x14ac:dyDescent="0.25">
      <c r="A13" s="22"/>
      <c r="B13" s="90" t="s">
        <v>102</v>
      </c>
      <c r="C13" s="91"/>
      <c r="D13" s="90" t="s">
        <v>101</v>
      </c>
      <c r="E13" s="93"/>
      <c r="F13" s="92" t="s">
        <v>100</v>
      </c>
      <c r="G13" s="90" t="s">
        <v>99</v>
      </c>
      <c r="H13" s="90"/>
      <c r="I13" s="91"/>
      <c r="J13" s="91"/>
      <c r="K13" s="91"/>
      <c r="L13" s="90" t="s">
        <v>98</v>
      </c>
      <c r="M13" s="89"/>
      <c r="N13" s="88"/>
      <c r="O13" s="88"/>
      <c r="P13" s="88"/>
      <c r="Q13" s="88"/>
      <c r="R13" s="88"/>
      <c r="S13" s="88"/>
      <c r="T13" s="88"/>
      <c r="U13" s="88"/>
    </row>
    <row r="14" spans="1:21" ht="19.5" customHeight="1" x14ac:dyDescent="0.25">
      <c r="A14" s="86" t="s">
        <v>97</v>
      </c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</row>
    <row r="15" spans="1:21" x14ac:dyDescent="0.25">
      <c r="A15" s="15"/>
    </row>
    <row r="16" spans="1:21" ht="31.5" x14ac:dyDescent="0.25">
      <c r="A16" s="51" t="s">
        <v>82</v>
      </c>
      <c r="B16" s="70" t="s">
        <v>96</v>
      </c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</row>
    <row r="17" spans="1:21" ht="38.25" customHeight="1" x14ac:dyDescent="0.25">
      <c r="A17" s="51"/>
      <c r="B17" s="75" t="s">
        <v>95</v>
      </c>
      <c r="C17" s="85"/>
      <c r="D17" s="85"/>
      <c r="E17" s="85"/>
      <c r="F17" s="85"/>
      <c r="G17" s="85"/>
      <c r="H17" s="74"/>
      <c r="I17" s="74"/>
      <c r="J17" s="74"/>
      <c r="K17" s="74"/>
      <c r="L17" s="74"/>
      <c r="M17" s="73"/>
    </row>
    <row r="18" spans="1:21" x14ac:dyDescent="0.25">
      <c r="A18" s="15"/>
    </row>
    <row r="19" spans="1:21" x14ac:dyDescent="0.25">
      <c r="A19" s="14" t="s">
        <v>94</v>
      </c>
    </row>
    <row r="20" spans="1:21" ht="24.75" customHeight="1" x14ac:dyDescent="0.25">
      <c r="A20" s="14"/>
      <c r="B20" s="21" t="s">
        <v>93</v>
      </c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</row>
    <row r="21" spans="1:21" x14ac:dyDescent="0.25">
      <c r="A21" s="76"/>
    </row>
    <row r="22" spans="1:21" x14ac:dyDescent="0.25">
      <c r="A22" s="14" t="s">
        <v>92</v>
      </c>
    </row>
    <row r="23" spans="1:21" x14ac:dyDescent="0.25">
      <c r="A23" s="15"/>
    </row>
    <row r="24" spans="1:21" ht="32.25" customHeight="1" x14ac:dyDescent="0.25">
      <c r="A24" s="51" t="s">
        <v>82</v>
      </c>
      <c r="B24" s="70" t="s">
        <v>91</v>
      </c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</row>
    <row r="25" spans="1:21" ht="33.75" customHeight="1" x14ac:dyDescent="0.25">
      <c r="A25" s="51"/>
      <c r="B25" s="13" t="s">
        <v>90</v>
      </c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2"/>
    </row>
    <row r="26" spans="1:21" x14ac:dyDescent="0.25">
      <c r="A26" s="15"/>
    </row>
    <row r="27" spans="1:21" x14ac:dyDescent="0.25">
      <c r="A27" s="14" t="s">
        <v>89</v>
      </c>
    </row>
    <row r="28" spans="1:21" s="16" customFormat="1" ht="15.75" customHeight="1" x14ac:dyDescent="0.25">
      <c r="A28" s="71" t="s">
        <v>88</v>
      </c>
      <c r="B28" s="76"/>
      <c r="C28" s="71"/>
      <c r="D28" s="71"/>
      <c r="E28" s="71"/>
      <c r="F28" s="71"/>
      <c r="G28" s="71"/>
      <c r="H28" s="71"/>
      <c r="I28" s="71"/>
      <c r="J28" s="71"/>
      <c r="K28" s="71"/>
      <c r="L28" s="76"/>
      <c r="M28" s="71"/>
      <c r="N28" s="17"/>
      <c r="O28" s="17"/>
      <c r="P28" s="17"/>
      <c r="Q28" s="17"/>
      <c r="R28" s="17"/>
      <c r="S28" s="17"/>
      <c r="T28" s="17"/>
      <c r="U28" s="17"/>
    </row>
    <row r="29" spans="1:21" x14ac:dyDescent="0.25">
      <c r="A29" s="15"/>
      <c r="M29" s="76" t="s">
        <v>79</v>
      </c>
    </row>
    <row r="30" spans="1:21" ht="42" customHeight="1" x14ac:dyDescent="0.25">
      <c r="A30" s="70" t="s">
        <v>82</v>
      </c>
      <c r="B30" s="70" t="s">
        <v>87</v>
      </c>
      <c r="C30" s="70"/>
      <c r="D30" s="70"/>
      <c r="E30" s="70" t="s">
        <v>71</v>
      </c>
      <c r="F30" s="70"/>
      <c r="G30" s="70"/>
      <c r="H30" s="70" t="s">
        <v>77</v>
      </c>
      <c r="I30" s="70"/>
      <c r="J30" s="70"/>
      <c r="K30" s="70" t="s">
        <v>69</v>
      </c>
      <c r="L30" s="70"/>
      <c r="M30" s="70"/>
    </row>
    <row r="31" spans="1:21" ht="33" customHeight="1" x14ac:dyDescent="0.25">
      <c r="A31" s="70"/>
      <c r="B31" s="70"/>
      <c r="C31" s="70"/>
      <c r="D31" s="70"/>
      <c r="E31" s="51" t="s">
        <v>68</v>
      </c>
      <c r="F31" s="51" t="s">
        <v>67</v>
      </c>
      <c r="G31" s="51" t="s">
        <v>66</v>
      </c>
      <c r="H31" s="51" t="s">
        <v>68</v>
      </c>
      <c r="I31" s="51" t="s">
        <v>67</v>
      </c>
      <c r="J31" s="51" t="s">
        <v>66</v>
      </c>
      <c r="K31" s="51" t="s">
        <v>68</v>
      </c>
      <c r="L31" s="51" t="s">
        <v>67</v>
      </c>
      <c r="M31" s="51" t="s">
        <v>66</v>
      </c>
    </row>
    <row r="32" spans="1:21" x14ac:dyDescent="0.25">
      <c r="A32" s="51">
        <v>1</v>
      </c>
      <c r="B32" s="70">
        <v>2</v>
      </c>
      <c r="C32" s="70"/>
      <c r="D32" s="70"/>
      <c r="E32" s="51">
        <v>3</v>
      </c>
      <c r="F32" s="51">
        <v>4</v>
      </c>
      <c r="G32" s="51">
        <v>5</v>
      </c>
      <c r="H32" s="51">
        <v>6</v>
      </c>
      <c r="I32" s="51">
        <v>7</v>
      </c>
      <c r="J32" s="51">
        <v>8</v>
      </c>
      <c r="K32" s="51">
        <v>9</v>
      </c>
      <c r="L32" s="51">
        <v>10</v>
      </c>
      <c r="M32" s="51">
        <v>11</v>
      </c>
    </row>
    <row r="33" spans="1:13" ht="30.75" customHeight="1" x14ac:dyDescent="0.25">
      <c r="A33" s="51"/>
      <c r="B33" s="70" t="s">
        <v>75</v>
      </c>
      <c r="C33" s="70"/>
      <c r="D33" s="70"/>
      <c r="E33" s="51">
        <f>E34+E35+E36</f>
        <v>93962228</v>
      </c>
      <c r="F33" s="51">
        <f>F34+F35+F36</f>
        <v>10237010</v>
      </c>
      <c r="G33" s="51">
        <f>E33+F33</f>
        <v>104199238</v>
      </c>
      <c r="H33" s="51">
        <f>H34+H35+H36</f>
        <v>92690105.929999992</v>
      </c>
      <c r="I33" s="51">
        <f>I34+I35+I36</f>
        <v>9843066.7699999996</v>
      </c>
      <c r="J33" s="51">
        <f>H33+I33</f>
        <v>102533172.69999999</v>
      </c>
      <c r="K33" s="51">
        <f>H33-E33</f>
        <v>-1272122.0700000077</v>
      </c>
      <c r="L33" s="51">
        <f>I33-F33</f>
        <v>-393943.23000000045</v>
      </c>
      <c r="M33" s="51">
        <f>J33-G33</f>
        <v>-1666065.3000000119</v>
      </c>
    </row>
    <row r="34" spans="1:13" ht="49.5" customHeight="1" x14ac:dyDescent="0.25">
      <c r="A34" s="51"/>
      <c r="B34" s="70" t="s">
        <v>86</v>
      </c>
      <c r="C34" s="70"/>
      <c r="D34" s="70"/>
      <c r="E34" s="47">
        <v>25743041</v>
      </c>
      <c r="F34" s="47">
        <v>1023200</v>
      </c>
      <c r="G34" s="47">
        <f>E34+F34</f>
        <v>26766241</v>
      </c>
      <c r="H34" s="51">
        <v>24964416.309999999</v>
      </c>
      <c r="I34" s="68">
        <v>1102412.69</v>
      </c>
      <c r="J34" s="68">
        <f>H34+I34</f>
        <v>26066829</v>
      </c>
      <c r="K34" s="51">
        <f>H34-E34</f>
        <v>-778624.69000000134</v>
      </c>
      <c r="L34" s="51">
        <f>I34-F34</f>
        <v>79212.689999999944</v>
      </c>
      <c r="M34" s="51">
        <f>J34-G34</f>
        <v>-699412</v>
      </c>
    </row>
    <row r="35" spans="1:13" ht="51" customHeight="1" x14ac:dyDescent="0.25">
      <c r="A35" s="51"/>
      <c r="B35" s="70" t="s">
        <v>85</v>
      </c>
      <c r="C35" s="70"/>
      <c r="D35" s="70"/>
      <c r="E35" s="47">
        <v>10368165</v>
      </c>
      <c r="F35" s="47">
        <v>2927310</v>
      </c>
      <c r="G35" s="47">
        <f>E35+F35</f>
        <v>13295475</v>
      </c>
      <c r="H35" s="68">
        <v>10259381.879999999</v>
      </c>
      <c r="I35" s="68">
        <v>1975428.07</v>
      </c>
      <c r="J35" s="68">
        <f>H35+I35</f>
        <v>12234809.949999999</v>
      </c>
      <c r="K35" s="51">
        <f>H35-E35</f>
        <v>-108783.12000000104</v>
      </c>
      <c r="L35" s="51">
        <f>I35-F35</f>
        <v>-951881.92999999993</v>
      </c>
      <c r="M35" s="51">
        <f>J35-G35</f>
        <v>-1060665.0500000007</v>
      </c>
    </row>
    <row r="36" spans="1:13" ht="51" customHeight="1" x14ac:dyDescent="0.25">
      <c r="A36" s="51"/>
      <c r="B36" s="70" t="s">
        <v>84</v>
      </c>
      <c r="C36" s="70"/>
      <c r="D36" s="70"/>
      <c r="E36" s="47">
        <v>57851022</v>
      </c>
      <c r="F36" s="47">
        <v>6286500</v>
      </c>
      <c r="G36" s="47">
        <f>E36+F36</f>
        <v>64137522</v>
      </c>
      <c r="H36" s="68">
        <v>57466307.739999995</v>
      </c>
      <c r="I36" s="68">
        <v>6765226.0099999998</v>
      </c>
      <c r="J36" s="68">
        <f>H36+I36</f>
        <v>64231533.749999993</v>
      </c>
      <c r="K36" s="51">
        <f>H36-E36</f>
        <v>-384714.26000000536</v>
      </c>
      <c r="L36" s="51">
        <f>I36-F36</f>
        <v>478726.00999999978</v>
      </c>
      <c r="M36" s="51">
        <f>J36-G36</f>
        <v>94011.749999992549</v>
      </c>
    </row>
    <row r="37" spans="1:13" ht="13.5" customHeight="1" x14ac:dyDescent="0.25">
      <c r="A37" s="77"/>
      <c r="B37" s="77"/>
      <c r="C37" s="77"/>
      <c r="D37" s="77"/>
      <c r="E37" s="77"/>
      <c r="F37" s="77"/>
      <c r="G37" s="79"/>
      <c r="H37" s="77"/>
      <c r="I37" s="78"/>
      <c r="J37" s="78"/>
      <c r="K37" s="77"/>
      <c r="L37" s="77"/>
      <c r="M37" s="77"/>
    </row>
    <row r="38" spans="1:13" ht="43.5" customHeight="1" x14ac:dyDescent="0.25">
      <c r="A38" s="81" t="s">
        <v>83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</row>
    <row r="39" spans="1:13" ht="33" customHeight="1" x14ac:dyDescent="0.25">
      <c r="A39" s="26" t="s">
        <v>82</v>
      </c>
      <c r="B39" s="35" t="s">
        <v>81</v>
      </c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3"/>
    </row>
    <row r="40" spans="1:13" ht="20.25" customHeight="1" x14ac:dyDescent="0.25">
      <c r="A40" s="26">
        <v>1</v>
      </c>
      <c r="B40" s="35">
        <v>2</v>
      </c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3"/>
    </row>
    <row r="41" spans="1:13" ht="39.75" customHeight="1" x14ac:dyDescent="0.25">
      <c r="A41" s="80"/>
      <c r="B41" s="25" t="s">
        <v>25</v>
      </c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3"/>
    </row>
    <row r="42" spans="1:13" ht="13.5" customHeight="1" x14ac:dyDescent="0.25">
      <c r="A42" s="77"/>
      <c r="B42" s="77"/>
      <c r="C42" s="77"/>
      <c r="D42" s="77"/>
      <c r="E42" s="77"/>
      <c r="F42" s="77"/>
      <c r="G42" s="79"/>
      <c r="H42" s="77"/>
      <c r="I42" s="78"/>
      <c r="J42" s="78"/>
      <c r="K42" s="77"/>
      <c r="L42" s="77"/>
      <c r="M42" s="77"/>
    </row>
    <row r="43" spans="1:13" ht="17.25" customHeight="1" x14ac:dyDescent="0.25">
      <c r="A43" s="21" t="s">
        <v>80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</row>
    <row r="44" spans="1:13" x14ac:dyDescent="0.25">
      <c r="A44" s="15"/>
      <c r="M44" s="76" t="s">
        <v>79</v>
      </c>
    </row>
    <row r="45" spans="1:13" ht="31.5" customHeight="1" x14ac:dyDescent="0.25">
      <c r="A45" s="70" t="s">
        <v>31</v>
      </c>
      <c r="B45" s="70" t="s">
        <v>78</v>
      </c>
      <c r="C45" s="70"/>
      <c r="D45" s="70"/>
      <c r="E45" s="70" t="s">
        <v>71</v>
      </c>
      <c r="F45" s="70"/>
      <c r="G45" s="70"/>
      <c r="H45" s="70" t="s">
        <v>77</v>
      </c>
      <c r="I45" s="70"/>
      <c r="J45" s="70"/>
      <c r="K45" s="70" t="s">
        <v>69</v>
      </c>
      <c r="L45" s="70"/>
      <c r="M45" s="70"/>
    </row>
    <row r="46" spans="1:13" ht="33.75" customHeight="1" x14ac:dyDescent="0.25">
      <c r="A46" s="70"/>
      <c r="B46" s="70"/>
      <c r="C46" s="70"/>
      <c r="D46" s="70"/>
      <c r="E46" s="51" t="s">
        <v>68</v>
      </c>
      <c r="F46" s="51" t="s">
        <v>67</v>
      </c>
      <c r="G46" s="51" t="s">
        <v>66</v>
      </c>
      <c r="H46" s="51" t="s">
        <v>68</v>
      </c>
      <c r="I46" s="51" t="s">
        <v>67</v>
      </c>
      <c r="J46" s="51" t="s">
        <v>66</v>
      </c>
      <c r="K46" s="51" t="s">
        <v>68</v>
      </c>
      <c r="L46" s="51" t="s">
        <v>67</v>
      </c>
      <c r="M46" s="51" t="s">
        <v>66</v>
      </c>
    </row>
    <row r="47" spans="1:13" x14ac:dyDescent="0.25">
      <c r="A47" s="51">
        <v>1</v>
      </c>
      <c r="B47" s="70">
        <v>2</v>
      </c>
      <c r="C47" s="70"/>
      <c r="D47" s="70"/>
      <c r="E47" s="51">
        <v>3</v>
      </c>
      <c r="F47" s="51">
        <v>4</v>
      </c>
      <c r="G47" s="51">
        <v>5</v>
      </c>
      <c r="H47" s="51">
        <v>6</v>
      </c>
      <c r="I47" s="51">
        <v>7</v>
      </c>
      <c r="J47" s="51">
        <v>8</v>
      </c>
      <c r="K47" s="51">
        <v>9</v>
      </c>
      <c r="L47" s="51">
        <v>10</v>
      </c>
      <c r="M47" s="51">
        <v>11</v>
      </c>
    </row>
    <row r="48" spans="1:13" ht="66.75" customHeight="1" x14ac:dyDescent="0.25">
      <c r="A48" s="51"/>
      <c r="B48" s="20" t="s">
        <v>76</v>
      </c>
      <c r="C48" s="45"/>
      <c r="D48" s="44"/>
      <c r="E48" s="51">
        <f>E49</f>
        <v>93962228</v>
      </c>
      <c r="F48" s="51">
        <f>F49</f>
        <v>10237010</v>
      </c>
      <c r="G48" s="51">
        <f>G49</f>
        <v>104199238</v>
      </c>
      <c r="H48" s="51">
        <f>H49</f>
        <v>92690105.929999992</v>
      </c>
      <c r="I48" s="51">
        <f>I49</f>
        <v>9843066.7699999996</v>
      </c>
      <c r="J48" s="51">
        <f>J49</f>
        <v>102533172.69999999</v>
      </c>
      <c r="K48" s="51">
        <f>K49</f>
        <v>-1272122.0700000077</v>
      </c>
      <c r="L48" s="51">
        <f>L49</f>
        <v>-393943.23000000045</v>
      </c>
      <c r="M48" s="51">
        <f>M49</f>
        <v>-1666065.3000000119</v>
      </c>
    </row>
    <row r="49" spans="1:21" ht="31.5" customHeight="1" x14ac:dyDescent="0.25">
      <c r="A49" s="51"/>
      <c r="B49" s="75" t="s">
        <v>75</v>
      </c>
      <c r="C49" s="74"/>
      <c r="D49" s="73"/>
      <c r="E49" s="51">
        <f>E33</f>
        <v>93962228</v>
      </c>
      <c r="F49" s="51">
        <f>F33</f>
        <v>10237010</v>
      </c>
      <c r="G49" s="51">
        <f>G33</f>
        <v>104199238</v>
      </c>
      <c r="H49" s="51">
        <f>H33</f>
        <v>92690105.929999992</v>
      </c>
      <c r="I49" s="51">
        <f>I33</f>
        <v>9843066.7699999996</v>
      </c>
      <c r="J49" s="51">
        <f>J33</f>
        <v>102533172.69999999</v>
      </c>
      <c r="K49" s="51">
        <f>K33</f>
        <v>-1272122.0700000077</v>
      </c>
      <c r="L49" s="51">
        <f>L33</f>
        <v>-393943.23000000045</v>
      </c>
      <c r="M49" s="51">
        <f>M33</f>
        <v>-1666065.3000000119</v>
      </c>
    </row>
    <row r="50" spans="1:21" x14ac:dyDescent="0.25">
      <c r="A50" s="15"/>
    </row>
    <row r="51" spans="1:21" x14ac:dyDescent="0.25">
      <c r="A51" s="14" t="s">
        <v>74</v>
      </c>
    </row>
    <row r="52" spans="1:21" s="16" customFormat="1" ht="15.75" customHeight="1" x14ac:dyDescent="0.25">
      <c r="A52" s="72" t="s">
        <v>73</v>
      </c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17"/>
      <c r="O52" s="17"/>
      <c r="P52" s="17"/>
      <c r="Q52" s="17"/>
      <c r="R52" s="17"/>
      <c r="S52" s="17"/>
      <c r="T52" s="17"/>
      <c r="U52" s="17"/>
    </row>
    <row r="53" spans="1:21" x14ac:dyDescent="0.25">
      <c r="A53" s="15"/>
    </row>
    <row r="54" spans="1:21" ht="48.75" customHeight="1" x14ac:dyDescent="0.25">
      <c r="A54" s="70" t="s">
        <v>31</v>
      </c>
      <c r="B54" s="70" t="s">
        <v>30</v>
      </c>
      <c r="C54" s="70" t="s">
        <v>29</v>
      </c>
      <c r="D54" s="70" t="s">
        <v>72</v>
      </c>
      <c r="E54" s="70" t="s">
        <v>71</v>
      </c>
      <c r="F54" s="70"/>
      <c r="G54" s="70"/>
      <c r="H54" s="70" t="s">
        <v>70</v>
      </c>
      <c r="I54" s="70"/>
      <c r="J54" s="70"/>
      <c r="K54" s="70" t="s">
        <v>69</v>
      </c>
      <c r="L54" s="70"/>
      <c r="M54" s="70"/>
    </row>
    <row r="55" spans="1:21" ht="52.5" customHeight="1" x14ac:dyDescent="0.25">
      <c r="A55" s="70"/>
      <c r="B55" s="70"/>
      <c r="C55" s="70"/>
      <c r="D55" s="70"/>
      <c r="E55" s="51" t="s">
        <v>68</v>
      </c>
      <c r="F55" s="51" t="s">
        <v>67</v>
      </c>
      <c r="G55" s="51" t="s">
        <v>66</v>
      </c>
      <c r="H55" s="51" t="s">
        <v>68</v>
      </c>
      <c r="I55" s="51" t="s">
        <v>67</v>
      </c>
      <c r="J55" s="51" t="s">
        <v>66</v>
      </c>
      <c r="K55" s="51" t="s">
        <v>68</v>
      </c>
      <c r="L55" s="51" t="s">
        <v>67</v>
      </c>
      <c r="M55" s="51" t="s">
        <v>66</v>
      </c>
    </row>
    <row r="56" spans="1:21" x14ac:dyDescent="0.25">
      <c r="A56" s="51">
        <v>1</v>
      </c>
      <c r="B56" s="51">
        <v>2</v>
      </c>
      <c r="C56" s="51">
        <v>3</v>
      </c>
      <c r="D56" s="51">
        <v>4</v>
      </c>
      <c r="E56" s="51">
        <v>5</v>
      </c>
      <c r="F56" s="51">
        <v>6</v>
      </c>
      <c r="G56" s="51">
        <v>7</v>
      </c>
      <c r="H56" s="51">
        <v>8</v>
      </c>
      <c r="I56" s="51">
        <v>9</v>
      </c>
      <c r="J56" s="51">
        <v>10</v>
      </c>
      <c r="K56" s="51">
        <v>11</v>
      </c>
      <c r="L56" s="51">
        <v>12</v>
      </c>
      <c r="M56" s="51">
        <v>13</v>
      </c>
    </row>
    <row r="57" spans="1:21" ht="21" customHeight="1" x14ac:dyDescent="0.25">
      <c r="A57" s="53">
        <v>1</v>
      </c>
      <c r="B57" s="69" t="s">
        <v>27</v>
      </c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</row>
    <row r="58" spans="1:21" ht="31.5" x14ac:dyDescent="0.25">
      <c r="A58" s="51"/>
      <c r="B58" s="59" t="s">
        <v>65</v>
      </c>
      <c r="C58" s="49" t="s">
        <v>21</v>
      </c>
      <c r="D58" s="49" t="s">
        <v>60</v>
      </c>
      <c r="E58" s="49">
        <f>E60+E61+E62</f>
        <v>7</v>
      </c>
      <c r="F58" s="49">
        <f>F60+F61+F62</f>
        <v>7</v>
      </c>
      <c r="G58" s="51">
        <f>E58</f>
        <v>7</v>
      </c>
      <c r="H58" s="49">
        <f>H60+H61+H62</f>
        <v>7</v>
      </c>
      <c r="I58" s="49">
        <f>I60+I61+I62</f>
        <v>7</v>
      </c>
      <c r="J58" s="51">
        <f>H58</f>
        <v>7</v>
      </c>
      <c r="K58" s="51"/>
      <c r="L58" s="51"/>
      <c r="M58" s="51"/>
    </row>
    <row r="59" spans="1:21" ht="34.5" customHeight="1" x14ac:dyDescent="0.25">
      <c r="A59" s="51"/>
      <c r="B59" s="56" t="s">
        <v>64</v>
      </c>
      <c r="C59" s="49" t="s">
        <v>21</v>
      </c>
      <c r="D59" s="49" t="s">
        <v>60</v>
      </c>
      <c r="E59" s="49"/>
      <c r="F59" s="49"/>
      <c r="G59" s="51"/>
      <c r="H59" s="49"/>
      <c r="I59" s="49"/>
      <c r="J59" s="51"/>
      <c r="K59" s="51"/>
      <c r="L59" s="51"/>
      <c r="M59" s="51"/>
    </row>
    <row r="60" spans="1:21" ht="31.5" x14ac:dyDescent="0.25">
      <c r="A60" s="51"/>
      <c r="B60" s="56" t="s">
        <v>63</v>
      </c>
      <c r="C60" s="49" t="s">
        <v>21</v>
      </c>
      <c r="D60" s="49" t="s">
        <v>60</v>
      </c>
      <c r="E60" s="49">
        <v>1</v>
      </c>
      <c r="F60" s="49">
        <v>1</v>
      </c>
      <c r="G60" s="49">
        <v>1</v>
      </c>
      <c r="H60" s="49">
        <v>1</v>
      </c>
      <c r="I60" s="49">
        <v>1</v>
      </c>
      <c r="J60" s="49">
        <v>1</v>
      </c>
      <c r="K60" s="51"/>
      <c r="L60" s="51"/>
      <c r="M60" s="51"/>
    </row>
    <row r="61" spans="1:21" ht="31.5" x14ac:dyDescent="0.25">
      <c r="A61" s="51"/>
      <c r="B61" s="59" t="s">
        <v>62</v>
      </c>
      <c r="C61" s="49" t="s">
        <v>21</v>
      </c>
      <c r="D61" s="49" t="s">
        <v>60</v>
      </c>
      <c r="E61" s="49">
        <v>2</v>
      </c>
      <c r="F61" s="49">
        <v>2</v>
      </c>
      <c r="G61" s="51">
        <f>E61</f>
        <v>2</v>
      </c>
      <c r="H61" s="49">
        <v>2</v>
      </c>
      <c r="I61" s="49">
        <v>2</v>
      </c>
      <c r="J61" s="51">
        <f>H61</f>
        <v>2</v>
      </c>
      <c r="K61" s="51"/>
      <c r="L61" s="51"/>
      <c r="M61" s="51"/>
    </row>
    <row r="62" spans="1:21" ht="31.5" x14ac:dyDescent="0.25">
      <c r="A62" s="51"/>
      <c r="B62" s="59" t="s">
        <v>61</v>
      </c>
      <c r="C62" s="49" t="s">
        <v>21</v>
      </c>
      <c r="D62" s="49" t="s">
        <v>60</v>
      </c>
      <c r="E62" s="49">
        <v>4</v>
      </c>
      <c r="F62" s="49">
        <v>4</v>
      </c>
      <c r="G62" s="49">
        <v>4</v>
      </c>
      <c r="H62" s="49">
        <v>4</v>
      </c>
      <c r="I62" s="49">
        <v>4</v>
      </c>
      <c r="J62" s="49">
        <v>4</v>
      </c>
      <c r="K62" s="51"/>
      <c r="L62" s="51"/>
      <c r="M62" s="51"/>
    </row>
    <row r="63" spans="1:21" ht="67.5" customHeight="1" x14ac:dyDescent="0.25">
      <c r="A63" s="51"/>
      <c r="B63" s="59" t="s">
        <v>59</v>
      </c>
      <c r="C63" s="49" t="s">
        <v>21</v>
      </c>
      <c r="D63" s="49" t="s">
        <v>56</v>
      </c>
      <c r="E63" s="49">
        <f>E64+E65+E66+E67+E68</f>
        <v>473.67</v>
      </c>
      <c r="F63" s="49">
        <f>F64+F65+F66+F67+F68</f>
        <v>25.19</v>
      </c>
      <c r="G63" s="51">
        <f>E63+F63</f>
        <v>498.86</v>
      </c>
      <c r="H63" s="49">
        <f>H64+H65+H66+H67+H68</f>
        <v>473.67</v>
      </c>
      <c r="I63" s="49">
        <f>I64+I65+I66+I67+I68</f>
        <v>28.75</v>
      </c>
      <c r="J63" s="51">
        <f>H63+I63</f>
        <v>502.42</v>
      </c>
      <c r="K63" s="51"/>
      <c r="L63" s="51"/>
      <c r="M63" s="51"/>
    </row>
    <row r="64" spans="1:21" ht="63.75" customHeight="1" x14ac:dyDescent="0.25">
      <c r="A64" s="51"/>
      <c r="B64" s="56" t="s">
        <v>58</v>
      </c>
      <c r="C64" s="49" t="s">
        <v>21</v>
      </c>
      <c r="D64" s="49" t="s">
        <v>56</v>
      </c>
      <c r="E64" s="49">
        <v>19</v>
      </c>
      <c r="F64" s="51"/>
      <c r="G64" s="51">
        <f>E64+F64</f>
        <v>19</v>
      </c>
      <c r="H64" s="49">
        <v>19</v>
      </c>
      <c r="I64" s="51"/>
      <c r="J64" s="51">
        <f>H64+I64</f>
        <v>19</v>
      </c>
      <c r="K64" s="51"/>
      <c r="L64" s="51"/>
      <c r="M64" s="51"/>
    </row>
    <row r="65" spans="1:21" ht="67.5" customHeight="1" x14ac:dyDescent="0.25">
      <c r="A65" s="51"/>
      <c r="B65" s="56" t="s">
        <v>57</v>
      </c>
      <c r="C65" s="49" t="s">
        <v>21</v>
      </c>
      <c r="D65" s="49" t="s">
        <v>56</v>
      </c>
      <c r="E65" s="67">
        <f>358.17+3.5+1.25+1</f>
        <v>363.92</v>
      </c>
      <c r="F65" s="51">
        <v>19.940000000000001</v>
      </c>
      <c r="G65" s="68">
        <f>E65+F65</f>
        <v>383.86</v>
      </c>
      <c r="H65" s="67">
        <f>358.17+3.5+1.25+1</f>
        <v>363.92</v>
      </c>
      <c r="I65" s="51">
        <v>23</v>
      </c>
      <c r="J65" s="51">
        <f>H65+I65</f>
        <v>386.92</v>
      </c>
      <c r="K65" s="51"/>
      <c r="L65" s="51"/>
      <c r="M65" s="51"/>
    </row>
    <row r="66" spans="1:21" ht="31.5" customHeight="1" x14ac:dyDescent="0.25">
      <c r="A66" s="51"/>
      <c r="B66" s="56" t="s">
        <v>55</v>
      </c>
      <c r="C66" s="49" t="s">
        <v>21</v>
      </c>
      <c r="D66" s="49" t="s">
        <v>52</v>
      </c>
      <c r="E66" s="49">
        <v>8</v>
      </c>
      <c r="F66" s="51">
        <v>1</v>
      </c>
      <c r="G66" s="51">
        <f>E66+F66</f>
        <v>9</v>
      </c>
      <c r="H66" s="49">
        <v>8</v>
      </c>
      <c r="I66" s="51">
        <f>1.5</f>
        <v>1.5</v>
      </c>
      <c r="J66" s="51">
        <f>H66+I66</f>
        <v>9.5</v>
      </c>
      <c r="K66" s="51"/>
      <c r="L66" s="51"/>
      <c r="M66" s="51"/>
    </row>
    <row r="67" spans="1:21" ht="63" x14ac:dyDescent="0.25">
      <c r="A67" s="51"/>
      <c r="B67" s="56" t="s">
        <v>54</v>
      </c>
      <c r="C67" s="49" t="s">
        <v>21</v>
      </c>
      <c r="D67" s="49" t="s">
        <v>52</v>
      </c>
      <c r="E67" s="49">
        <v>15.5</v>
      </c>
      <c r="F67" s="51">
        <f>1.5</f>
        <v>1.5</v>
      </c>
      <c r="G67" s="51">
        <f>E67+F67</f>
        <v>17</v>
      </c>
      <c r="H67" s="49">
        <v>15.5</v>
      </c>
      <c r="I67" s="51">
        <f>1.5</f>
        <v>1.5</v>
      </c>
      <c r="J67" s="51">
        <f>H67+I67</f>
        <v>17</v>
      </c>
      <c r="K67" s="51"/>
      <c r="L67" s="51"/>
      <c r="M67" s="51"/>
    </row>
    <row r="68" spans="1:21" ht="33.75" customHeight="1" x14ac:dyDescent="0.25">
      <c r="A68" s="51"/>
      <c r="B68" s="56" t="s">
        <v>53</v>
      </c>
      <c r="C68" s="49" t="s">
        <v>21</v>
      </c>
      <c r="D68" s="49" t="s">
        <v>52</v>
      </c>
      <c r="E68" s="49">
        <f>65.25+2</f>
        <v>67.25</v>
      </c>
      <c r="F68" s="51">
        <f>1+1.75</f>
        <v>2.75</v>
      </c>
      <c r="G68" s="51">
        <f>E68+F68</f>
        <v>70</v>
      </c>
      <c r="H68" s="49">
        <f>65.25+2</f>
        <v>67.25</v>
      </c>
      <c r="I68" s="51">
        <f>1+1.75</f>
        <v>2.75</v>
      </c>
      <c r="J68" s="51">
        <f>H68+I68</f>
        <v>70</v>
      </c>
      <c r="K68" s="51"/>
      <c r="L68" s="51"/>
      <c r="M68" s="51"/>
    </row>
    <row r="69" spans="1:21" s="65" customFormat="1" ht="153" customHeight="1" x14ac:dyDescent="0.25">
      <c r="A69" s="49"/>
      <c r="B69" s="56" t="s">
        <v>51</v>
      </c>
      <c r="C69" s="49" t="s">
        <v>14</v>
      </c>
      <c r="D69" s="49" t="s">
        <v>47</v>
      </c>
      <c r="E69" s="58">
        <f>E33</f>
        <v>93962228</v>
      </c>
      <c r="F69" s="58"/>
      <c r="G69" s="58">
        <f>E69</f>
        <v>93962228</v>
      </c>
      <c r="H69" s="58">
        <f>H48</f>
        <v>92690105.929999992</v>
      </c>
      <c r="I69" s="58"/>
      <c r="J69" s="58">
        <f>H69</f>
        <v>92690105.929999992</v>
      </c>
      <c r="K69" s="67">
        <f>H69-E69</f>
        <v>-1272122.0700000077</v>
      </c>
      <c r="L69" s="58">
        <f>I69-F69</f>
        <v>0</v>
      </c>
      <c r="M69" s="58">
        <f>J69-G69</f>
        <v>-1272122.0700000077</v>
      </c>
      <c r="N69" s="66"/>
      <c r="O69" s="66"/>
      <c r="P69" s="66"/>
      <c r="Q69" s="66"/>
      <c r="R69" s="66"/>
      <c r="S69" s="66"/>
      <c r="T69" s="66"/>
      <c r="U69" s="66"/>
    </row>
    <row r="70" spans="1:21" ht="126.75" customHeight="1" x14ac:dyDescent="0.25">
      <c r="A70" s="51"/>
      <c r="B70" s="56" t="s">
        <v>50</v>
      </c>
      <c r="C70" s="49" t="s">
        <v>14</v>
      </c>
      <c r="D70" s="49" t="s">
        <v>47</v>
      </c>
      <c r="E70" s="51"/>
      <c r="F70" s="52">
        <v>10237010</v>
      </c>
      <c r="G70" s="46">
        <f>F70</f>
        <v>10237010</v>
      </c>
      <c r="H70" s="51"/>
      <c r="I70" s="51">
        <f>I48</f>
        <v>9843066.7699999996</v>
      </c>
      <c r="J70" s="51">
        <f>I70</f>
        <v>9843066.7699999996</v>
      </c>
      <c r="K70" s="51"/>
      <c r="L70" s="63">
        <f>I70-F70</f>
        <v>-393943.23000000045</v>
      </c>
      <c r="M70" s="63">
        <f>J70-G70</f>
        <v>-393943.23000000045</v>
      </c>
    </row>
    <row r="71" spans="1:21" ht="135" customHeight="1" x14ac:dyDescent="0.25">
      <c r="A71" s="51"/>
      <c r="B71" s="56" t="s">
        <v>49</v>
      </c>
      <c r="C71" s="49" t="s">
        <v>14</v>
      </c>
      <c r="D71" s="49" t="s">
        <v>47</v>
      </c>
      <c r="E71" s="51"/>
      <c r="F71" s="51">
        <v>9453060</v>
      </c>
      <c r="G71" s="46">
        <f>F71</f>
        <v>9453060</v>
      </c>
      <c r="H71" s="51"/>
      <c r="I71" s="51">
        <f>9556574.09</f>
        <v>9556574.0899999999</v>
      </c>
      <c r="J71" s="51">
        <f>I71</f>
        <v>9556574.0899999999</v>
      </c>
      <c r="K71" s="51"/>
      <c r="L71" s="63">
        <f>I71-F71</f>
        <v>103514.08999999985</v>
      </c>
      <c r="M71" s="63">
        <f>J71-G71</f>
        <v>103514.08999999985</v>
      </c>
    </row>
    <row r="72" spans="1:21" ht="170.25" customHeight="1" x14ac:dyDescent="0.25">
      <c r="A72" s="51"/>
      <c r="B72" s="56" t="s">
        <v>48</v>
      </c>
      <c r="C72" s="49" t="s">
        <v>14</v>
      </c>
      <c r="D72" s="49" t="s">
        <v>47</v>
      </c>
      <c r="E72" s="51">
        <v>50028</v>
      </c>
      <c r="F72" s="51"/>
      <c r="G72" s="46">
        <f>E72</f>
        <v>50028</v>
      </c>
      <c r="H72" s="51">
        <f>32883.67+706.95+16437.38</f>
        <v>50028</v>
      </c>
      <c r="I72" s="51"/>
      <c r="J72" s="51">
        <f>H72</f>
        <v>50028</v>
      </c>
      <c r="K72" s="63">
        <f>H72-E72</f>
        <v>0</v>
      </c>
      <c r="L72" s="63">
        <f>I72-F72</f>
        <v>0</v>
      </c>
      <c r="M72" s="63">
        <f>J72-G72</f>
        <v>0</v>
      </c>
    </row>
    <row r="73" spans="1:21" ht="22.5" customHeight="1" x14ac:dyDescent="0.25">
      <c r="A73" s="53">
        <v>2</v>
      </c>
      <c r="B73" s="53" t="s">
        <v>24</v>
      </c>
      <c r="C73" s="51"/>
      <c r="D73" s="51"/>
      <c r="E73" s="51"/>
      <c r="F73" s="51"/>
      <c r="G73" s="51"/>
      <c r="H73" s="51"/>
      <c r="I73" s="51"/>
      <c r="J73" s="51"/>
      <c r="K73" s="63"/>
      <c r="L73" s="63"/>
      <c r="M73" s="63"/>
    </row>
    <row r="74" spans="1:21" ht="51" customHeight="1" x14ac:dyDescent="0.25">
      <c r="A74" s="51"/>
      <c r="B74" s="64" t="s">
        <v>46</v>
      </c>
      <c r="C74" s="51" t="s">
        <v>21</v>
      </c>
      <c r="D74" s="51" t="s">
        <v>40</v>
      </c>
      <c r="E74" s="51">
        <v>3</v>
      </c>
      <c r="F74" s="51"/>
      <c r="G74" s="51">
        <f>E74</f>
        <v>3</v>
      </c>
      <c r="H74" s="51">
        <v>3</v>
      </c>
      <c r="I74" s="51"/>
      <c r="J74" s="51">
        <f>H74</f>
        <v>3</v>
      </c>
      <c r="K74" s="63">
        <f>H74-E74</f>
        <v>0</v>
      </c>
      <c r="L74" s="63">
        <f>I74-F74</f>
        <v>0</v>
      </c>
      <c r="M74" s="63">
        <f>J74-G74</f>
        <v>0</v>
      </c>
    </row>
    <row r="75" spans="1:21" ht="126" x14ac:dyDescent="0.25">
      <c r="A75" s="51"/>
      <c r="B75" s="59" t="s">
        <v>45</v>
      </c>
      <c r="C75" s="49" t="s">
        <v>44</v>
      </c>
      <c r="D75" s="49" t="s">
        <v>43</v>
      </c>
      <c r="E75" s="58">
        <f>E76+E77+E78</f>
        <v>3055</v>
      </c>
      <c r="F75" s="58">
        <f>F76+F77+F78</f>
        <v>1109</v>
      </c>
      <c r="G75" s="58">
        <f>E75+F75</f>
        <v>4164</v>
      </c>
      <c r="H75" s="58">
        <f>H76+H77+H78</f>
        <v>3055</v>
      </c>
      <c r="I75" s="62">
        <f>I76+I77+I78</f>
        <v>1055</v>
      </c>
      <c r="J75" s="58">
        <f>H75+I75</f>
        <v>4110</v>
      </c>
      <c r="K75" s="51">
        <f>H75-E75</f>
        <v>0</v>
      </c>
      <c r="L75" s="51">
        <f>I75-F75</f>
        <v>-54</v>
      </c>
      <c r="M75" s="51">
        <f>J75-G75</f>
        <v>-54</v>
      </c>
    </row>
    <row r="76" spans="1:21" ht="51.75" customHeight="1" x14ac:dyDescent="0.25">
      <c r="A76" s="51"/>
      <c r="B76" s="56" t="s">
        <v>37</v>
      </c>
      <c r="C76" s="49" t="s">
        <v>44</v>
      </c>
      <c r="D76" s="49" t="s">
        <v>43</v>
      </c>
      <c r="E76" s="51">
        <v>653</v>
      </c>
      <c r="F76" s="47">
        <v>23</v>
      </c>
      <c r="G76" s="51">
        <f>E76+F76</f>
        <v>676</v>
      </c>
      <c r="H76" s="49">
        <f>603+50</f>
        <v>653</v>
      </c>
      <c r="I76" s="61">
        <v>23</v>
      </c>
      <c r="J76" s="51">
        <f>H76+I76</f>
        <v>676</v>
      </c>
      <c r="K76" s="51">
        <f>H76-E76</f>
        <v>0</v>
      </c>
      <c r="L76" s="51">
        <f>I76-F76</f>
        <v>0</v>
      </c>
      <c r="M76" s="51">
        <f>J76-G76</f>
        <v>0</v>
      </c>
    </row>
    <row r="77" spans="1:21" ht="50.25" customHeight="1" x14ac:dyDescent="0.25">
      <c r="A77" s="51"/>
      <c r="B77" s="56" t="s">
        <v>36</v>
      </c>
      <c r="C77" s="49" t="s">
        <v>44</v>
      </c>
      <c r="D77" s="49" t="s">
        <v>43</v>
      </c>
      <c r="E77" s="51">
        <v>582</v>
      </c>
      <c r="F77" s="47">
        <f>16+290</f>
        <v>306</v>
      </c>
      <c r="G77" s="51">
        <f>E77+F77</f>
        <v>888</v>
      </c>
      <c r="H77" s="49">
        <f>470+20+92</f>
        <v>582</v>
      </c>
      <c r="I77" s="61">
        <f>16+118</f>
        <v>134</v>
      </c>
      <c r="J77" s="51">
        <f>H77+I77</f>
        <v>716</v>
      </c>
      <c r="K77" s="51">
        <f>H77-E77</f>
        <v>0</v>
      </c>
      <c r="L77" s="51">
        <f>I77-F77</f>
        <v>-172</v>
      </c>
      <c r="M77" s="51">
        <f>J77-G77</f>
        <v>-172</v>
      </c>
    </row>
    <row r="78" spans="1:21" ht="45" customHeight="1" x14ac:dyDescent="0.25">
      <c r="A78" s="51"/>
      <c r="B78" s="56" t="s">
        <v>35</v>
      </c>
      <c r="C78" s="49" t="s">
        <v>44</v>
      </c>
      <c r="D78" s="49" t="s">
        <v>43</v>
      </c>
      <c r="E78" s="51">
        <f>1820</f>
        <v>1820</v>
      </c>
      <c r="F78" s="47">
        <f>82+100+100+498</f>
        <v>780</v>
      </c>
      <c r="G78" s="51">
        <f>E78+F78</f>
        <v>2600</v>
      </c>
      <c r="H78" s="49">
        <f>1820</f>
        <v>1820</v>
      </c>
      <c r="I78" s="61">
        <f>156+120+128+494</f>
        <v>898</v>
      </c>
      <c r="J78" s="51">
        <f>H78+I78</f>
        <v>2718</v>
      </c>
      <c r="K78" s="51">
        <f>H78-E78</f>
        <v>0</v>
      </c>
      <c r="L78" s="51">
        <f>I78-F78</f>
        <v>118</v>
      </c>
      <c r="M78" s="51">
        <f>J78-G78</f>
        <v>118</v>
      </c>
    </row>
    <row r="79" spans="1:21" ht="90.75" customHeight="1" x14ac:dyDescent="0.25">
      <c r="A79" s="51"/>
      <c r="B79" s="59" t="s">
        <v>22</v>
      </c>
      <c r="C79" s="49" t="s">
        <v>44</v>
      </c>
      <c r="D79" s="49" t="s">
        <v>43</v>
      </c>
      <c r="E79" s="58">
        <v>1100</v>
      </c>
      <c r="F79" s="60"/>
      <c r="G79" s="58">
        <f>E79+F79</f>
        <v>1100</v>
      </c>
      <c r="H79" s="58">
        <v>1297</v>
      </c>
      <c r="I79" s="51"/>
      <c r="J79" s="51">
        <f>H79</f>
        <v>1297</v>
      </c>
      <c r="K79" s="51">
        <f>H79-E79</f>
        <v>197</v>
      </c>
      <c r="L79" s="51">
        <f>I79-F79</f>
        <v>0</v>
      </c>
      <c r="M79" s="51">
        <f>J79-G79</f>
        <v>197</v>
      </c>
    </row>
    <row r="80" spans="1:21" ht="127.5" customHeight="1" x14ac:dyDescent="0.25">
      <c r="A80" s="51"/>
      <c r="B80" s="59" t="s">
        <v>42</v>
      </c>
      <c r="C80" s="49" t="s">
        <v>21</v>
      </c>
      <c r="D80" s="49" t="s">
        <v>40</v>
      </c>
      <c r="E80" s="58">
        <f>1+1</f>
        <v>2</v>
      </c>
      <c r="F80" s="58"/>
      <c r="G80" s="58">
        <f>E80</f>
        <v>2</v>
      </c>
      <c r="H80" s="51">
        <f>1+1</f>
        <v>2</v>
      </c>
      <c r="I80" s="51"/>
      <c r="J80" s="51">
        <f>H80</f>
        <v>2</v>
      </c>
      <c r="K80" s="51">
        <f>H80-E80</f>
        <v>0</v>
      </c>
      <c r="L80" s="51">
        <f>I80-F80</f>
        <v>0</v>
      </c>
      <c r="M80" s="51">
        <f>J80-G80</f>
        <v>0</v>
      </c>
    </row>
    <row r="81" spans="1:21" ht="77.25" customHeight="1" x14ac:dyDescent="0.25">
      <c r="A81" s="51"/>
      <c r="B81" s="55" t="s">
        <v>41</v>
      </c>
      <c r="C81" s="49" t="s">
        <v>21</v>
      </c>
      <c r="D81" s="49" t="s">
        <v>40</v>
      </c>
      <c r="E81" s="58"/>
      <c r="F81" s="58">
        <f>16</f>
        <v>16</v>
      </c>
      <c r="G81" s="58">
        <f>F81</f>
        <v>16</v>
      </c>
      <c r="H81" s="51"/>
      <c r="I81" s="51">
        <v>16</v>
      </c>
      <c r="J81" s="51">
        <f>I81</f>
        <v>16</v>
      </c>
      <c r="K81" s="51">
        <f>H81-E81</f>
        <v>0</v>
      </c>
      <c r="L81" s="51">
        <f>I81-F81</f>
        <v>0</v>
      </c>
      <c r="M81" s="51">
        <f>J81-G81</f>
        <v>0</v>
      </c>
    </row>
    <row r="82" spans="1:21" ht="31.5" x14ac:dyDescent="0.25">
      <c r="A82" s="53">
        <v>3</v>
      </c>
      <c r="B82" s="53" t="s">
        <v>19</v>
      </c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</row>
    <row r="83" spans="1:21" ht="160.5" customHeight="1" x14ac:dyDescent="0.25">
      <c r="A83" s="51"/>
      <c r="B83" s="57" t="s">
        <v>39</v>
      </c>
      <c r="C83" s="49" t="s">
        <v>14</v>
      </c>
      <c r="D83" s="49" t="s">
        <v>33</v>
      </c>
      <c r="E83" s="51">
        <f>E72/E74</f>
        <v>16676</v>
      </c>
      <c r="F83" s="51"/>
      <c r="G83" s="51">
        <f>E83</f>
        <v>16676</v>
      </c>
      <c r="H83" s="51">
        <f>H72/H74</f>
        <v>16676</v>
      </c>
      <c r="I83" s="51"/>
      <c r="J83" s="51">
        <f>H83</f>
        <v>16676</v>
      </c>
      <c r="K83" s="51">
        <f>H83-E83</f>
        <v>0</v>
      </c>
      <c r="L83" s="51">
        <f>I83-F83</f>
        <v>0</v>
      </c>
      <c r="M83" s="51">
        <f>J83-G83</f>
        <v>0</v>
      </c>
    </row>
    <row r="84" spans="1:21" ht="220.5" customHeight="1" x14ac:dyDescent="0.25">
      <c r="A84" s="53"/>
      <c r="B84" s="56" t="s">
        <v>38</v>
      </c>
      <c r="C84" s="49" t="s">
        <v>14</v>
      </c>
      <c r="D84" s="49" t="s">
        <v>33</v>
      </c>
      <c r="E84" s="46">
        <f>E33/E75</f>
        <v>30756.866775777413</v>
      </c>
      <c r="F84" s="46">
        <f>6142000/F75</f>
        <v>5538.3228133453558</v>
      </c>
      <c r="G84" s="46">
        <f>(E33+6142000)/G75</f>
        <v>24040.400576368877</v>
      </c>
      <c r="H84" s="46">
        <f>H33/H75</f>
        <v>30340.460206219312</v>
      </c>
      <c r="I84" s="46">
        <f>5933642/I75</f>
        <v>5624.3052132701423</v>
      </c>
      <c r="J84" s="46">
        <f>(H33+5933642)/J75</f>
        <v>23996.045725060827</v>
      </c>
      <c r="K84" s="46">
        <f>H84-E84</f>
        <v>-416.40656955810118</v>
      </c>
      <c r="L84" s="46">
        <f>I84-F84</f>
        <v>85.982399924786478</v>
      </c>
      <c r="M84" s="46">
        <f>J84-G84</f>
        <v>-44.354851308049547</v>
      </c>
    </row>
    <row r="85" spans="1:21" ht="47.25" x14ac:dyDescent="0.25">
      <c r="A85" s="53"/>
      <c r="B85" s="56" t="s">
        <v>37</v>
      </c>
      <c r="C85" s="49" t="s">
        <v>14</v>
      </c>
      <c r="D85" s="49" t="s">
        <v>33</v>
      </c>
      <c r="E85" s="52">
        <f>E34/E76</f>
        <v>39422.72741194487</v>
      </c>
      <c r="F85" s="52">
        <f>129600/F76</f>
        <v>5634.782608695652</v>
      </c>
      <c r="G85" s="46">
        <f>(E34+129600)/G76</f>
        <v>38273.137573964494</v>
      </c>
      <c r="H85" s="46">
        <f>H34/H76</f>
        <v>38230.346569678404</v>
      </c>
      <c r="I85" s="46">
        <f>133800/I76</f>
        <v>5817.391304347826</v>
      </c>
      <c r="J85" s="46">
        <f>(H34+133800)/J76</f>
        <v>37127.538920118343</v>
      </c>
      <c r="K85" s="46">
        <f>H85-E85</f>
        <v>-1192.3808422664661</v>
      </c>
      <c r="L85" s="46">
        <f>I85-F85</f>
        <v>182.60869565217399</v>
      </c>
      <c r="M85" s="46">
        <f>J85-G85</f>
        <v>-1145.5986538461511</v>
      </c>
    </row>
    <row r="86" spans="1:21" ht="58.5" customHeight="1" x14ac:dyDescent="0.25">
      <c r="A86" s="51"/>
      <c r="B86" s="56" t="s">
        <v>36</v>
      </c>
      <c r="C86" s="49" t="s">
        <v>14</v>
      </c>
      <c r="D86" s="49" t="s">
        <v>33</v>
      </c>
      <c r="E86" s="52">
        <f>E35/E77</f>
        <v>17814.716494845361</v>
      </c>
      <c r="F86" s="52">
        <f>(72000+1933600)/F77</f>
        <v>6554.248366013072</v>
      </c>
      <c r="G86" s="46">
        <f>(E35+72000+1933600)/G77</f>
        <v>13934.420045045044</v>
      </c>
      <c r="H86" s="46">
        <f>H35/H77</f>
        <v>17627.803917525773</v>
      </c>
      <c r="I86" s="46">
        <f>914842/I77</f>
        <v>6827.1791044776119</v>
      </c>
      <c r="J86" s="46">
        <f>(H35+914842)/J77</f>
        <v>15606.457932960893</v>
      </c>
      <c r="K86" s="46">
        <f>H86-E86</f>
        <v>-186.91257731958831</v>
      </c>
      <c r="L86" s="46">
        <f>I86-F86</f>
        <v>272.9307384645399</v>
      </c>
      <c r="M86" s="46">
        <f>J86-G86</f>
        <v>1672.0378879158488</v>
      </c>
    </row>
    <row r="87" spans="1:21" ht="31.5" x14ac:dyDescent="0.25">
      <c r="A87" s="51"/>
      <c r="B87" s="56" t="s">
        <v>35</v>
      </c>
      <c r="C87" s="49" t="s">
        <v>14</v>
      </c>
      <c r="D87" s="49" t="s">
        <v>33</v>
      </c>
      <c r="E87" s="52">
        <f>E36/E78</f>
        <v>31786.275824175824</v>
      </c>
      <c r="F87" s="52">
        <f>(447600+594900+534300+2430000)/F78</f>
        <v>5136.9230769230771</v>
      </c>
      <c r="G87" s="46">
        <f>(E36+447600+594900+534300+2430000)/G78</f>
        <v>23791.47</v>
      </c>
      <c r="H87" s="46">
        <f>H36/H78</f>
        <v>31574.894362637358</v>
      </c>
      <c r="I87" s="46">
        <f>4885000/I78</f>
        <v>5439.8663697104676</v>
      </c>
      <c r="J87" s="46">
        <f>(H36+4885000)/J78</f>
        <v>22940.142656364973</v>
      </c>
      <c r="K87" s="46">
        <f>H87-E87</f>
        <v>-211.38146153846537</v>
      </c>
      <c r="L87" s="46">
        <f>I87-F87</f>
        <v>302.94329278739042</v>
      </c>
      <c r="M87" s="46">
        <f>J87-G87</f>
        <v>-851.32734363502823</v>
      </c>
    </row>
    <row r="88" spans="1:21" ht="149.25" customHeight="1" x14ac:dyDescent="0.25">
      <c r="A88" s="51"/>
      <c r="B88" s="55" t="s">
        <v>34</v>
      </c>
      <c r="C88" s="49" t="s">
        <v>14</v>
      </c>
      <c r="D88" s="49" t="s">
        <v>33</v>
      </c>
      <c r="E88" s="54">
        <f>(54000+183772)/E80</f>
        <v>118886</v>
      </c>
      <c r="F88" s="52"/>
      <c r="G88" s="52">
        <f>E88</f>
        <v>118886</v>
      </c>
      <c r="H88" s="54">
        <f>(54000+181016.47)/H80</f>
        <v>117508.235</v>
      </c>
      <c r="I88" s="52"/>
      <c r="J88" s="52">
        <f>H88</f>
        <v>117508.235</v>
      </c>
      <c r="K88" s="46">
        <f>H88-E88</f>
        <v>-1377.7649999999994</v>
      </c>
      <c r="L88" s="46">
        <f>I88-F88</f>
        <v>0</v>
      </c>
      <c r="M88" s="46">
        <f>J88-G88</f>
        <v>-1377.7649999999994</v>
      </c>
    </row>
    <row r="89" spans="1:21" ht="141.75" customHeight="1" x14ac:dyDescent="0.25">
      <c r="A89" s="51"/>
      <c r="B89" s="55" t="s">
        <v>17</v>
      </c>
      <c r="C89" s="49" t="s">
        <v>14</v>
      </c>
      <c r="D89" s="49" t="s">
        <v>33</v>
      </c>
      <c r="E89" s="52"/>
      <c r="F89" s="54">
        <f>322350/F81</f>
        <v>20146.875</v>
      </c>
      <c r="G89" s="54">
        <f>F89</f>
        <v>20146.875</v>
      </c>
      <c r="H89" s="52"/>
      <c r="I89" s="54">
        <f>268386/I81</f>
        <v>16774.125</v>
      </c>
      <c r="J89" s="54">
        <f>I89</f>
        <v>16774.125</v>
      </c>
      <c r="K89" s="46">
        <f>H89-E89</f>
        <v>0</v>
      </c>
      <c r="L89" s="46">
        <f>I89-F89</f>
        <v>-3372.75</v>
      </c>
      <c r="M89" s="46">
        <f>J89-G89</f>
        <v>-3372.75</v>
      </c>
    </row>
    <row r="90" spans="1:21" ht="22.5" customHeight="1" x14ac:dyDescent="0.25">
      <c r="A90" s="53">
        <v>4</v>
      </c>
      <c r="B90" s="53" t="s">
        <v>12</v>
      </c>
      <c r="C90" s="51"/>
      <c r="D90" s="51"/>
      <c r="E90" s="51"/>
      <c r="F90" s="51"/>
      <c r="G90" s="52"/>
      <c r="H90" s="51"/>
      <c r="I90" s="51"/>
      <c r="J90" s="51"/>
      <c r="K90" s="51"/>
      <c r="L90" s="51"/>
      <c r="M90" s="51"/>
    </row>
    <row r="91" spans="1:21" ht="318.75" customHeight="1" x14ac:dyDescent="0.25">
      <c r="A91" s="51"/>
      <c r="B91" s="50" t="s">
        <v>11</v>
      </c>
      <c r="C91" s="49" t="s">
        <v>10</v>
      </c>
      <c r="D91" s="49" t="s">
        <v>33</v>
      </c>
      <c r="E91" s="48"/>
      <c r="F91" s="47">
        <f>(F70-322350)/8236968*100</f>
        <v>120.36783437789245</v>
      </c>
      <c r="G91" s="46">
        <f>F91</f>
        <v>120.36783437789245</v>
      </c>
      <c r="H91" s="48"/>
      <c r="I91" s="47">
        <f>10781261/8236968*100</f>
        <v>130.88870807802093</v>
      </c>
      <c r="J91" s="46">
        <f>I91</f>
        <v>130.88870807802093</v>
      </c>
      <c r="K91" s="46"/>
      <c r="L91" s="46">
        <f>I91-F91</f>
        <v>10.520873700128476</v>
      </c>
      <c r="M91" s="46">
        <f>J91-G91</f>
        <v>10.520873700128476</v>
      </c>
    </row>
    <row r="92" spans="1:21" ht="12.75" customHeight="1" x14ac:dyDescent="0.25">
      <c r="A92" s="20"/>
      <c r="B92" s="45"/>
      <c r="C92" s="45"/>
      <c r="D92" s="45"/>
      <c r="E92" s="45"/>
      <c r="F92" s="45"/>
      <c r="G92" s="45"/>
      <c r="H92" s="45"/>
      <c r="I92" s="45"/>
      <c r="J92" s="45"/>
      <c r="K92" s="45"/>
      <c r="L92" s="45"/>
      <c r="M92" s="44"/>
    </row>
    <row r="93" spans="1:21" s="16" customFormat="1" ht="18.75" customHeight="1" x14ac:dyDescent="0.25">
      <c r="A93" s="21" t="s">
        <v>32</v>
      </c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17"/>
      <c r="O93" s="17"/>
      <c r="P93" s="17"/>
      <c r="Q93" s="17"/>
      <c r="R93" s="17"/>
      <c r="S93" s="17"/>
      <c r="T93" s="17"/>
      <c r="U93" s="17"/>
    </row>
    <row r="94" spans="1:21" s="16" customFormat="1" ht="18.75" customHeight="1" x14ac:dyDescent="0.25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17"/>
      <c r="O94" s="17"/>
      <c r="P94" s="17"/>
      <c r="Q94" s="17"/>
      <c r="R94" s="17"/>
      <c r="S94" s="17"/>
      <c r="T94" s="17"/>
      <c r="U94" s="17"/>
    </row>
    <row r="95" spans="1:21" s="16" customFormat="1" ht="18.75" customHeight="1" x14ac:dyDescent="0.25">
      <c r="A95" s="43" t="s">
        <v>31</v>
      </c>
      <c r="B95" s="42" t="s">
        <v>30</v>
      </c>
      <c r="C95" s="40"/>
      <c r="D95" s="43" t="s">
        <v>29</v>
      </c>
      <c r="E95" s="42" t="s">
        <v>28</v>
      </c>
      <c r="F95" s="41"/>
      <c r="G95" s="41"/>
      <c r="H95" s="41"/>
      <c r="I95" s="41"/>
      <c r="J95" s="41"/>
      <c r="K95" s="41"/>
      <c r="L95" s="41"/>
      <c r="M95" s="40"/>
      <c r="N95" s="17"/>
      <c r="O95" s="17"/>
      <c r="P95" s="17"/>
      <c r="Q95" s="17"/>
      <c r="R95" s="17"/>
      <c r="S95" s="17"/>
      <c r="T95" s="17"/>
      <c r="U95" s="17"/>
    </row>
    <row r="96" spans="1:21" s="16" customFormat="1" ht="18.75" customHeight="1" x14ac:dyDescent="0.25">
      <c r="A96" s="39"/>
      <c r="B96" s="38"/>
      <c r="C96" s="36"/>
      <c r="D96" s="39"/>
      <c r="E96" s="38"/>
      <c r="F96" s="37"/>
      <c r="G96" s="37"/>
      <c r="H96" s="37"/>
      <c r="I96" s="37"/>
      <c r="J96" s="37"/>
      <c r="K96" s="37"/>
      <c r="L96" s="37"/>
      <c r="M96" s="36"/>
      <c r="N96" s="17"/>
      <c r="O96" s="17"/>
      <c r="P96" s="17"/>
      <c r="Q96" s="17"/>
      <c r="R96" s="17"/>
      <c r="S96" s="17"/>
      <c r="T96" s="17"/>
      <c r="U96" s="17"/>
    </row>
    <row r="97" spans="1:21" s="16" customFormat="1" ht="18.75" customHeight="1" x14ac:dyDescent="0.25">
      <c r="A97" s="26">
        <v>1</v>
      </c>
      <c r="B97" s="35">
        <v>2</v>
      </c>
      <c r="C97" s="33"/>
      <c r="D97" s="26">
        <v>3</v>
      </c>
      <c r="E97" s="35">
        <v>4</v>
      </c>
      <c r="F97" s="34"/>
      <c r="G97" s="34"/>
      <c r="H97" s="34"/>
      <c r="I97" s="34"/>
      <c r="J97" s="34"/>
      <c r="K97" s="34"/>
      <c r="L97" s="34"/>
      <c r="M97" s="33"/>
      <c r="N97" s="17"/>
      <c r="O97" s="17"/>
      <c r="P97" s="17"/>
      <c r="Q97" s="17"/>
      <c r="R97" s="17"/>
      <c r="S97" s="17"/>
      <c r="T97" s="17"/>
      <c r="U97" s="17"/>
    </row>
    <row r="98" spans="1:21" s="27" customFormat="1" ht="18.75" customHeight="1" x14ac:dyDescent="0.25">
      <c r="A98" s="32">
        <v>1</v>
      </c>
      <c r="B98" s="31" t="s">
        <v>27</v>
      </c>
      <c r="C98" s="29"/>
      <c r="D98" s="32"/>
      <c r="E98" s="31"/>
      <c r="F98" s="30"/>
      <c r="G98" s="30"/>
      <c r="H98" s="30"/>
      <c r="I98" s="30"/>
      <c r="J98" s="30"/>
      <c r="K98" s="30"/>
      <c r="L98" s="30"/>
      <c r="M98" s="29"/>
      <c r="N98" s="28"/>
      <c r="O98" s="28"/>
      <c r="P98" s="28"/>
      <c r="Q98" s="28"/>
      <c r="R98" s="28"/>
      <c r="S98" s="28"/>
      <c r="T98" s="28"/>
      <c r="U98" s="28"/>
    </row>
    <row r="99" spans="1:21" s="16" customFormat="1" ht="90" customHeight="1" x14ac:dyDescent="0.25">
      <c r="A99" s="26"/>
      <c r="B99" s="25" t="str">
        <f>B69</f>
        <v>Видатки на отримання освіти у мистецьких школах за рахунок загального фонду</v>
      </c>
      <c r="C99" s="23"/>
      <c r="D99" s="26" t="s">
        <v>26</v>
      </c>
      <c r="E99" s="25" t="s">
        <v>25</v>
      </c>
      <c r="F99" s="24"/>
      <c r="G99" s="24"/>
      <c r="H99" s="24"/>
      <c r="I99" s="24"/>
      <c r="J99" s="24"/>
      <c r="K99" s="24"/>
      <c r="L99" s="24"/>
      <c r="M99" s="23"/>
      <c r="N99" s="17"/>
      <c r="O99" s="17"/>
      <c r="P99" s="17"/>
      <c r="Q99" s="17"/>
      <c r="R99" s="17"/>
      <c r="S99" s="17"/>
      <c r="T99" s="17"/>
      <c r="U99" s="17"/>
    </row>
    <row r="100" spans="1:21" s="27" customFormat="1" ht="27.75" customHeight="1" x14ac:dyDescent="0.25">
      <c r="A100" s="32">
        <v>2</v>
      </c>
      <c r="B100" s="31" t="s">
        <v>24</v>
      </c>
      <c r="C100" s="29"/>
      <c r="D100" s="32"/>
      <c r="E100" s="31"/>
      <c r="F100" s="30"/>
      <c r="G100" s="30"/>
      <c r="H100" s="30"/>
      <c r="I100" s="30"/>
      <c r="J100" s="30"/>
      <c r="K100" s="30"/>
      <c r="L100" s="30"/>
      <c r="M100" s="29"/>
      <c r="N100" s="28"/>
      <c r="O100" s="28"/>
      <c r="P100" s="28"/>
      <c r="Q100" s="28"/>
      <c r="R100" s="28"/>
      <c r="S100" s="28"/>
      <c r="T100" s="28"/>
      <c r="U100" s="28"/>
    </row>
    <row r="101" spans="1:21" s="16" customFormat="1" ht="51" customHeight="1" x14ac:dyDescent="0.25">
      <c r="A101" s="26"/>
      <c r="B101" s="25" t="s">
        <v>23</v>
      </c>
      <c r="C101" s="23"/>
      <c r="D101" s="26" t="s">
        <v>21</v>
      </c>
      <c r="E101" s="25" t="s">
        <v>9</v>
      </c>
      <c r="F101" s="24"/>
      <c r="G101" s="24"/>
      <c r="H101" s="24"/>
      <c r="I101" s="24"/>
      <c r="J101" s="24"/>
      <c r="K101" s="24"/>
      <c r="L101" s="24"/>
      <c r="M101" s="23"/>
      <c r="N101" s="17"/>
      <c r="O101" s="17"/>
      <c r="P101" s="17"/>
      <c r="Q101" s="17"/>
      <c r="R101" s="17"/>
      <c r="S101" s="17"/>
      <c r="T101" s="17"/>
      <c r="U101" s="17"/>
    </row>
    <row r="102" spans="1:21" s="16" customFormat="1" ht="54" customHeight="1" x14ac:dyDescent="0.25">
      <c r="A102" s="26"/>
      <c r="B102" s="25" t="s">
        <v>22</v>
      </c>
      <c r="C102" s="23"/>
      <c r="D102" s="26" t="s">
        <v>21</v>
      </c>
      <c r="E102" s="25" t="s">
        <v>20</v>
      </c>
      <c r="F102" s="24"/>
      <c r="G102" s="24"/>
      <c r="H102" s="24"/>
      <c r="I102" s="24"/>
      <c r="J102" s="24"/>
      <c r="K102" s="24"/>
      <c r="L102" s="24"/>
      <c r="M102" s="23"/>
      <c r="N102" s="17"/>
      <c r="O102" s="17"/>
      <c r="P102" s="17"/>
      <c r="Q102" s="17"/>
      <c r="R102" s="17"/>
      <c r="S102" s="17"/>
      <c r="T102" s="17"/>
      <c r="U102" s="17"/>
    </row>
    <row r="103" spans="1:21" s="27" customFormat="1" ht="23.25" customHeight="1" x14ac:dyDescent="0.25">
      <c r="A103" s="32">
        <v>3</v>
      </c>
      <c r="B103" s="31" t="s">
        <v>19</v>
      </c>
      <c r="C103" s="29"/>
      <c r="D103" s="32"/>
      <c r="E103" s="31"/>
      <c r="F103" s="30"/>
      <c r="G103" s="30"/>
      <c r="H103" s="30"/>
      <c r="I103" s="30"/>
      <c r="J103" s="30"/>
      <c r="K103" s="30"/>
      <c r="L103" s="30"/>
      <c r="M103" s="29"/>
      <c r="N103" s="28"/>
      <c r="O103" s="28"/>
      <c r="P103" s="28"/>
      <c r="Q103" s="28"/>
      <c r="R103" s="28"/>
      <c r="S103" s="28"/>
      <c r="T103" s="28"/>
      <c r="U103" s="28"/>
    </row>
    <row r="104" spans="1:21" s="16" customFormat="1" ht="91.5" customHeight="1" x14ac:dyDescent="0.25">
      <c r="A104" s="26"/>
      <c r="B104" s="25" t="s">
        <v>18</v>
      </c>
      <c r="C104" s="23"/>
      <c r="D104" s="26" t="s">
        <v>14</v>
      </c>
      <c r="E104" s="25" t="s">
        <v>9</v>
      </c>
      <c r="F104" s="24"/>
      <c r="G104" s="24"/>
      <c r="H104" s="24"/>
      <c r="I104" s="24"/>
      <c r="J104" s="24"/>
      <c r="K104" s="24"/>
      <c r="L104" s="24"/>
      <c r="M104" s="23"/>
      <c r="N104" s="17"/>
      <c r="O104" s="17"/>
      <c r="P104" s="17"/>
      <c r="Q104" s="17"/>
      <c r="R104" s="17"/>
      <c r="S104" s="17"/>
      <c r="T104" s="17"/>
      <c r="U104" s="17"/>
    </row>
    <row r="105" spans="1:21" s="16" customFormat="1" ht="65.25" customHeight="1" x14ac:dyDescent="0.25">
      <c r="A105" s="26"/>
      <c r="B105" s="25" t="s">
        <v>17</v>
      </c>
      <c r="C105" s="23"/>
      <c r="D105" s="26" t="s">
        <v>14</v>
      </c>
      <c r="E105" s="25" t="s">
        <v>16</v>
      </c>
      <c r="F105" s="24"/>
      <c r="G105" s="24"/>
      <c r="H105" s="24"/>
      <c r="I105" s="24"/>
      <c r="J105" s="24"/>
      <c r="K105" s="24"/>
      <c r="L105" s="24"/>
      <c r="M105" s="23"/>
      <c r="N105" s="17"/>
      <c r="O105" s="17"/>
      <c r="P105" s="17"/>
      <c r="Q105" s="17"/>
      <c r="R105" s="17"/>
      <c r="S105" s="17"/>
      <c r="T105" s="17"/>
      <c r="U105" s="17"/>
    </row>
    <row r="106" spans="1:21" s="16" customFormat="1" ht="54.75" customHeight="1" x14ac:dyDescent="0.25">
      <c r="A106" s="26"/>
      <c r="B106" s="25" t="s">
        <v>15</v>
      </c>
      <c r="C106" s="23"/>
      <c r="D106" s="26" t="s">
        <v>14</v>
      </c>
      <c r="E106" s="25" t="s">
        <v>13</v>
      </c>
      <c r="F106" s="24"/>
      <c r="G106" s="24"/>
      <c r="H106" s="24"/>
      <c r="I106" s="24"/>
      <c r="J106" s="24"/>
      <c r="K106" s="24"/>
      <c r="L106" s="24"/>
      <c r="M106" s="23"/>
      <c r="N106" s="17"/>
      <c r="O106" s="17"/>
      <c r="P106" s="17"/>
      <c r="Q106" s="17"/>
      <c r="R106" s="17"/>
      <c r="S106" s="17"/>
      <c r="T106" s="17"/>
      <c r="U106" s="17"/>
    </row>
    <row r="107" spans="1:21" s="27" customFormat="1" ht="18.75" customHeight="1" x14ac:dyDescent="0.25">
      <c r="A107" s="32">
        <v>4</v>
      </c>
      <c r="B107" s="31" t="s">
        <v>12</v>
      </c>
      <c r="C107" s="29"/>
      <c r="D107" s="32"/>
      <c r="E107" s="31"/>
      <c r="F107" s="30"/>
      <c r="G107" s="30"/>
      <c r="H107" s="30"/>
      <c r="I107" s="30"/>
      <c r="J107" s="30"/>
      <c r="K107" s="30"/>
      <c r="L107" s="30"/>
      <c r="M107" s="29"/>
      <c r="N107" s="28"/>
      <c r="O107" s="28"/>
      <c r="P107" s="28"/>
      <c r="Q107" s="28"/>
      <c r="R107" s="28"/>
      <c r="S107" s="28"/>
      <c r="T107" s="28"/>
      <c r="U107" s="28"/>
    </row>
    <row r="108" spans="1:21" s="16" customFormat="1" ht="142.5" customHeight="1" x14ac:dyDescent="0.25">
      <c r="A108" s="26"/>
      <c r="B108" s="25" t="s">
        <v>11</v>
      </c>
      <c r="C108" s="23"/>
      <c r="D108" s="26" t="s">
        <v>10</v>
      </c>
      <c r="E108" s="25" t="s">
        <v>9</v>
      </c>
      <c r="F108" s="24"/>
      <c r="G108" s="24"/>
      <c r="H108" s="24"/>
      <c r="I108" s="24"/>
      <c r="J108" s="24"/>
      <c r="K108" s="24"/>
      <c r="L108" s="24"/>
      <c r="M108" s="23"/>
      <c r="N108" s="17"/>
      <c r="O108" s="17"/>
      <c r="P108" s="17"/>
      <c r="Q108" s="17"/>
      <c r="R108" s="17"/>
      <c r="S108" s="17"/>
      <c r="T108" s="17"/>
      <c r="U108" s="17"/>
    </row>
    <row r="109" spans="1:21" s="16" customFormat="1" ht="18.75" customHeight="1" x14ac:dyDescent="0.25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17"/>
      <c r="O109" s="17"/>
      <c r="P109" s="17"/>
      <c r="Q109" s="17"/>
      <c r="R109" s="17"/>
      <c r="S109" s="17"/>
      <c r="T109" s="17"/>
      <c r="U109" s="17"/>
    </row>
    <row r="110" spans="1:21" s="16" customFormat="1" ht="18.75" customHeight="1" x14ac:dyDescent="0.25">
      <c r="A110" s="21" t="s">
        <v>8</v>
      </c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17"/>
      <c r="O110" s="17"/>
      <c r="P110" s="17"/>
      <c r="Q110" s="17"/>
      <c r="R110" s="17"/>
      <c r="S110" s="17"/>
      <c r="T110" s="17"/>
      <c r="U110" s="17"/>
    </row>
    <row r="111" spans="1:21" s="16" customFormat="1" ht="18.75" customHeight="1" x14ac:dyDescent="0.25">
      <c r="A111" s="20" t="s">
        <v>7</v>
      </c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8"/>
      <c r="N111" s="17"/>
      <c r="O111" s="17"/>
      <c r="P111" s="17"/>
      <c r="Q111" s="17"/>
      <c r="R111" s="17"/>
      <c r="S111" s="17"/>
      <c r="T111" s="17"/>
      <c r="U111" s="17"/>
    </row>
    <row r="112" spans="1:21" x14ac:dyDescent="0.25">
      <c r="A112" s="15"/>
    </row>
    <row r="113" spans="1:13" ht="18" customHeight="1" x14ac:dyDescent="0.25">
      <c r="A113" s="14" t="s">
        <v>6</v>
      </c>
      <c r="B113" s="14"/>
      <c r="C113" s="14"/>
      <c r="D113" s="14"/>
    </row>
    <row r="114" spans="1:13" ht="22.5" customHeight="1" x14ac:dyDescent="0.25">
      <c r="A114" s="13" t="s">
        <v>5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1"/>
    </row>
    <row r="115" spans="1:13" ht="54" customHeight="1" x14ac:dyDescent="0.25">
      <c r="A115" s="10" t="s">
        <v>4</v>
      </c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</row>
    <row r="116" spans="1:13" ht="19.5" customHeight="1" x14ac:dyDescent="0.25">
      <c r="A116" s="8"/>
      <c r="B116" s="8"/>
      <c r="C116" s="8"/>
      <c r="D116" s="8"/>
    </row>
    <row r="117" spans="1:13" x14ac:dyDescent="0.25">
      <c r="A117" s="4" t="s">
        <v>3</v>
      </c>
      <c r="B117" s="4"/>
      <c r="C117" s="4"/>
      <c r="D117" s="4"/>
      <c r="E117" s="4"/>
    </row>
    <row r="118" spans="1:13" ht="31.5" customHeight="1" x14ac:dyDescent="0.25">
      <c r="A118" s="4"/>
      <c r="B118" s="4"/>
      <c r="C118" s="4"/>
      <c r="D118" s="4"/>
      <c r="E118" s="4"/>
      <c r="G118" s="6"/>
      <c r="H118" s="6"/>
      <c r="J118" s="5" t="s">
        <v>2</v>
      </c>
      <c r="K118" s="5"/>
      <c r="L118" s="5"/>
      <c r="M118" s="5"/>
    </row>
    <row r="119" spans="1:13" ht="15.75" customHeight="1" x14ac:dyDescent="0.25">
      <c r="A119" s="7"/>
      <c r="B119" s="7"/>
      <c r="C119" s="7"/>
      <c r="D119" s="7"/>
      <c r="E119" s="7"/>
      <c r="J119" s="3"/>
      <c r="K119" s="3"/>
      <c r="L119" s="3"/>
      <c r="M119" s="3"/>
    </row>
    <row r="120" spans="1:13" ht="43.5" customHeight="1" x14ac:dyDescent="0.25">
      <c r="A120" s="4" t="s">
        <v>1</v>
      </c>
      <c r="B120" s="4"/>
      <c r="C120" s="4"/>
      <c r="D120" s="4"/>
      <c r="E120" s="4"/>
      <c r="G120" s="6"/>
      <c r="H120" s="6"/>
      <c r="J120" s="5" t="s">
        <v>0</v>
      </c>
      <c r="K120" s="5"/>
      <c r="L120" s="5"/>
      <c r="M120" s="5"/>
    </row>
    <row r="121" spans="1:13" ht="15.75" customHeight="1" x14ac:dyDescent="0.25">
      <c r="A121" s="4"/>
      <c r="B121" s="4"/>
      <c r="C121" s="4"/>
      <c r="D121" s="4"/>
      <c r="E121" s="4"/>
      <c r="J121" s="3"/>
      <c r="K121" s="3"/>
      <c r="L121" s="3"/>
      <c r="M121" s="3"/>
    </row>
  </sheetData>
  <mergeCells count="101">
    <mergeCell ref="C54:C55"/>
    <mergeCell ref="K54:M54"/>
    <mergeCell ref="B54:B55"/>
    <mergeCell ref="B106:C106"/>
    <mergeCell ref="E106:M106"/>
    <mergeCell ref="B13:C13"/>
    <mergeCell ref="D13:E13"/>
    <mergeCell ref="G13:K13"/>
    <mergeCell ref="L13:M13"/>
    <mergeCell ref="A92:M92"/>
    <mergeCell ref="A54:A55"/>
    <mergeCell ref="B11:C11"/>
    <mergeCell ref="E11:K11"/>
    <mergeCell ref="L11:M11"/>
    <mergeCell ref="B12:C12"/>
    <mergeCell ref="D12:E12"/>
    <mergeCell ref="B34:D34"/>
    <mergeCell ref="B30:D31"/>
    <mergeCell ref="L12:M12"/>
    <mergeCell ref="B45:D46"/>
    <mergeCell ref="E8:K8"/>
    <mergeCell ref="L8:M8"/>
    <mergeCell ref="G12:K12"/>
    <mergeCell ref="L10:M10"/>
    <mergeCell ref="A43:M43"/>
    <mergeCell ref="B24:M24"/>
    <mergeCell ref="B9:C9"/>
    <mergeCell ref="E9:K9"/>
    <mergeCell ref="L9:M9"/>
    <mergeCell ref="E10:K10"/>
    <mergeCell ref="A93:M93"/>
    <mergeCell ref="B47:D47"/>
    <mergeCell ref="B48:D48"/>
    <mergeCell ref="D54:D55"/>
    <mergeCell ref="B49:D49"/>
    <mergeCell ref="B36:D36"/>
    <mergeCell ref="H45:J45"/>
    <mergeCell ref="K45:M45"/>
    <mergeCell ref="E54:G54"/>
    <mergeCell ref="H54:J54"/>
    <mergeCell ref="E45:G45"/>
    <mergeCell ref="A38:M38"/>
    <mergeCell ref="B39:M39"/>
    <mergeCell ref="B40:M40"/>
    <mergeCell ref="B32:D32"/>
    <mergeCell ref="B33:D33"/>
    <mergeCell ref="B35:D35"/>
    <mergeCell ref="J1:M4"/>
    <mergeCell ref="A5:M5"/>
    <mergeCell ref="A6:M6"/>
    <mergeCell ref="A14:M14"/>
    <mergeCell ref="B16:M16"/>
    <mergeCell ref="E30:G30"/>
    <mergeCell ref="H30:J30"/>
    <mergeCell ref="K30:M30"/>
    <mergeCell ref="B25:M25"/>
    <mergeCell ref="B10:C10"/>
    <mergeCell ref="B8:C8"/>
    <mergeCell ref="B17:M17"/>
    <mergeCell ref="B20:M20"/>
    <mergeCell ref="A95:A96"/>
    <mergeCell ref="B95:C96"/>
    <mergeCell ref="D95:D96"/>
    <mergeCell ref="E95:M96"/>
    <mergeCell ref="B41:M41"/>
    <mergeCell ref="A45:A46"/>
    <mergeCell ref="A30:A31"/>
    <mergeCell ref="B100:C100"/>
    <mergeCell ref="E100:M100"/>
    <mergeCell ref="B101:C101"/>
    <mergeCell ref="E101:M101"/>
    <mergeCell ref="B97:C97"/>
    <mergeCell ref="E97:M97"/>
    <mergeCell ref="B98:C98"/>
    <mergeCell ref="E98:M98"/>
    <mergeCell ref="B99:C99"/>
    <mergeCell ref="E99:M99"/>
    <mergeCell ref="B102:C102"/>
    <mergeCell ref="E102:M102"/>
    <mergeCell ref="B103:C103"/>
    <mergeCell ref="E103:M103"/>
    <mergeCell ref="B104:C104"/>
    <mergeCell ref="E104:M104"/>
    <mergeCell ref="B105:C105"/>
    <mergeCell ref="E105:M105"/>
    <mergeCell ref="A117:E118"/>
    <mergeCell ref="G118:H118"/>
    <mergeCell ref="J118:M118"/>
    <mergeCell ref="B107:C107"/>
    <mergeCell ref="E107:M107"/>
    <mergeCell ref="B108:C108"/>
    <mergeCell ref="E108:M108"/>
    <mergeCell ref="J119:M119"/>
    <mergeCell ref="A120:E121"/>
    <mergeCell ref="G120:H120"/>
    <mergeCell ref="J120:M120"/>
    <mergeCell ref="J121:M121"/>
    <mergeCell ref="A110:M110"/>
    <mergeCell ref="A111:M111"/>
    <mergeCell ref="A114:M114"/>
    <mergeCell ref="A115:M115"/>
  </mergeCells>
  <pageMargins left="0.16" right="0.16" top="0.35" bottom="0.3" header="0.31496062992125984" footer="0.31496062992125984"/>
  <pageSetup paperSize="9" scale="9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1011080</vt:lpstr>
      <vt:lpstr>'1011080'!Область_друку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dcterms:created xsi:type="dcterms:W3CDTF">2025-03-14T10:04:15Z</dcterms:created>
  <dcterms:modified xsi:type="dcterms:W3CDTF">2025-03-14T10:04:31Z</dcterms:modified>
</cp:coreProperties>
</file>