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1602\Звіт культура\"/>
    </mc:Choice>
  </mc:AlternateContent>
  <bookViews>
    <workbookView xWindow="0" yWindow="0" windowWidth="28800" windowHeight="12435"/>
  </bookViews>
  <sheets>
    <sheet name="1014040" sheetId="1" r:id="rId1"/>
  </sheets>
  <definedNames>
    <definedName name="_xlnm.Print_Area" localSheetId="0">'1014040'!$A$1:$M$85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E32" i="1"/>
  <c r="E41" i="1" s="1"/>
  <c r="F32" i="1"/>
  <c r="H32" i="1"/>
  <c r="H41" i="1" s="1"/>
  <c r="I32" i="1"/>
  <c r="G33" i="1"/>
  <c r="J33" i="1"/>
  <c r="J32" i="1" s="1"/>
  <c r="K33" i="1"/>
  <c r="K32" i="1" s="1"/>
  <c r="L33" i="1"/>
  <c r="G34" i="1"/>
  <c r="G32" i="1" s="1"/>
  <c r="J34" i="1"/>
  <c r="M34" i="1" s="1"/>
  <c r="L34" i="1"/>
  <c r="L32" i="1" s="1"/>
  <c r="F41" i="1"/>
  <c r="F42" i="1" s="1"/>
  <c r="F66" i="1" s="1"/>
  <c r="I41" i="1"/>
  <c r="L41" i="1" s="1"/>
  <c r="L42" i="1" s="1"/>
  <c r="I42" i="1"/>
  <c r="E51" i="1"/>
  <c r="G51" i="1" s="1"/>
  <c r="H51" i="1"/>
  <c r="J51" i="1"/>
  <c r="G52" i="1"/>
  <c r="J52" i="1"/>
  <c r="G53" i="1"/>
  <c r="J53" i="1"/>
  <c r="G54" i="1"/>
  <c r="J54" i="1"/>
  <c r="G55" i="1"/>
  <c r="J55" i="1"/>
  <c r="E60" i="1"/>
  <c r="G60" i="1"/>
  <c r="H60" i="1"/>
  <c r="J60" i="1" s="1"/>
  <c r="M60" i="1" s="1"/>
  <c r="L60" i="1"/>
  <c r="E61" i="1"/>
  <c r="F61" i="1"/>
  <c r="L61" i="1" s="1"/>
  <c r="G61" i="1"/>
  <c r="G75" i="1" s="1"/>
  <c r="H61" i="1"/>
  <c r="J61" i="1" s="1"/>
  <c r="I61" i="1"/>
  <c r="E62" i="1"/>
  <c r="K62" i="1" s="1"/>
  <c r="F62" i="1"/>
  <c r="G62" i="1"/>
  <c r="H62" i="1"/>
  <c r="I62" i="1"/>
  <c r="L62" i="1" s="1"/>
  <c r="J62" i="1"/>
  <c r="M62" i="1" s="1"/>
  <c r="E63" i="1"/>
  <c r="I63" i="1"/>
  <c r="I74" i="1" s="1"/>
  <c r="F64" i="1"/>
  <c r="F63" i="1" s="1"/>
  <c r="F74" i="1" s="1"/>
  <c r="I64" i="1"/>
  <c r="I68" i="1" s="1"/>
  <c r="J64" i="1"/>
  <c r="E65" i="1"/>
  <c r="G65" i="1"/>
  <c r="H65" i="1"/>
  <c r="J65" i="1" s="1"/>
  <c r="M65" i="1" s="1"/>
  <c r="J66" i="1"/>
  <c r="F67" i="1"/>
  <c r="G67" i="1"/>
  <c r="I67" i="1"/>
  <c r="J67" i="1" s="1"/>
  <c r="E75" i="1"/>
  <c r="F75" i="1"/>
  <c r="I75" i="1"/>
  <c r="L75" i="1" s="1"/>
  <c r="J68" i="1" l="1"/>
  <c r="L66" i="1"/>
  <c r="G66" i="1"/>
  <c r="M66" i="1" s="1"/>
  <c r="K41" i="1"/>
  <c r="K42" i="1" s="1"/>
  <c r="J41" i="1"/>
  <c r="H42" i="1"/>
  <c r="H57" i="1" s="1"/>
  <c r="L74" i="1"/>
  <c r="G63" i="1"/>
  <c r="G74" i="1" s="1"/>
  <c r="J75" i="1"/>
  <c r="M75" i="1" s="1"/>
  <c r="M61" i="1"/>
  <c r="E42" i="1"/>
  <c r="E57" i="1" s="1"/>
  <c r="G57" i="1" s="1"/>
  <c r="G41" i="1"/>
  <c r="G42" i="1" s="1"/>
  <c r="L63" i="1"/>
  <c r="H75" i="1"/>
  <c r="K75" i="1" s="1"/>
  <c r="L67" i="1"/>
  <c r="M67" i="1" s="1"/>
  <c r="M33" i="1"/>
  <c r="M32" i="1" s="1"/>
  <c r="I71" i="1"/>
  <c r="J71" i="1" s="1"/>
  <c r="F68" i="1"/>
  <c r="L64" i="1"/>
  <c r="K61" i="1"/>
  <c r="K65" i="1"/>
  <c r="H63" i="1"/>
  <c r="K60" i="1"/>
  <c r="E74" i="1"/>
  <c r="G64" i="1"/>
  <c r="M64" i="1" s="1"/>
  <c r="J63" i="1" l="1"/>
  <c r="H74" i="1"/>
  <c r="K74" i="1" s="1"/>
  <c r="K63" i="1"/>
  <c r="M41" i="1"/>
  <c r="M42" i="1" s="1"/>
  <c r="J42" i="1"/>
  <c r="J57" i="1"/>
  <c r="K57" i="1"/>
  <c r="M57" i="1" s="1"/>
  <c r="G68" i="1"/>
  <c r="F71" i="1"/>
  <c r="G71" i="1" s="1"/>
  <c r="L68" i="1"/>
  <c r="M68" i="1" s="1"/>
  <c r="J74" i="1" l="1"/>
  <c r="M74" i="1" s="1"/>
  <c r="M63" i="1"/>
</calcChain>
</file>

<file path=xl/sharedStrings.xml><?xml version="1.0" encoding="utf-8"?>
<sst xmlns="http://schemas.openxmlformats.org/spreadsheetml/2006/main" count="162" uniqueCount="94">
  <si>
    <t>Олена ТИМЦЯСЬ</t>
  </si>
  <si>
    <t>Керівник самостійного структурного підрозділу з фінансово-економічних питань - головного розпорядника бюджетних коштів</t>
  </si>
  <si>
    <t>Артем РОМАСЮКОВ</t>
  </si>
  <si>
    <t>Керівник установи - головного розпорядника бюджетних коштів</t>
  </si>
  <si>
    <t>* Зазначаються всі напрями використання бюджетних коштів, затверджені у паспорті бюджетної програми.</t>
  </si>
  <si>
    <t>Видатки у звітному році здійснені відповідно до затверджених напрямів використання бюджетних коштів.</t>
  </si>
  <si>
    <t>10. Узагальнений висновок про виконання бюджетної програми.</t>
  </si>
  <si>
    <t xml:space="preserve">                                 Аналіз стану виконання результативних показників                                                                                                                                                                                   Аналіз відхилень свідчить про те, що загальна сума видатків на забезпечення діяльності музеїв не перевищує запланованої, а на зменшення показників по деяким позиціям вплинуло запровадження військового стану, у звязку з військовою агресією російської федерації проти України</t>
  </si>
  <si>
    <t>розрахунок</t>
  </si>
  <si>
    <t>%</t>
  </si>
  <si>
    <t>Динаміка збільшення проведених екскурсій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</si>
  <si>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</si>
  <si>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якості</t>
  </si>
  <si>
    <t>грн.</t>
  </si>
  <si>
    <t>Середня вартість одного квитка</t>
  </si>
  <si>
    <t>ефективності</t>
  </si>
  <si>
    <t>На зменшення показників вплинуло запровадження військового стану</t>
  </si>
  <si>
    <t>мережа</t>
  </si>
  <si>
    <t>шт.</t>
  </si>
  <si>
    <t>Кількість реалізованих квитків</t>
  </si>
  <si>
    <t>у тому числі від реалізації квитків</t>
  </si>
  <si>
    <t>кошторис</t>
  </si>
  <si>
    <t>Плановий обсяг доходів музеїв</t>
  </si>
  <si>
    <t>статистичні дані</t>
  </si>
  <si>
    <t>осіб</t>
  </si>
  <si>
    <t>безкоштовно</t>
  </si>
  <si>
    <t>за реалізованими квитками</t>
  </si>
  <si>
    <t>Кількість відвідувачів музеїв</t>
  </si>
  <si>
    <t>од.</t>
  </si>
  <si>
    <t>Кількість експонатів</t>
  </si>
  <si>
    <t>Кількість проведених екскурсій у музеях</t>
  </si>
  <si>
    <t>Кількість проведених виставок у музеях</t>
  </si>
  <si>
    <t>продукту</t>
  </si>
  <si>
    <t xml:space="preserve"> Залишок коштів по загальному фонду утворився за рахунок зниженої відсоткової ставки єдиного соціального внеску по працюючим інвалідам і за рахунок зменшення використання  енергоносіїв</t>
  </si>
  <si>
    <t>Видатки загального фонду на забезпечення діяльності музеїв</t>
  </si>
  <si>
    <t>кв.м.</t>
  </si>
  <si>
    <t>Площа приміщень</t>
  </si>
  <si>
    <t>штатний розпис</t>
  </si>
  <si>
    <t>обслуговуючого та технічного персоналу</t>
  </si>
  <si>
    <t>робітників</t>
  </si>
  <si>
    <t>спеціалістів</t>
  </si>
  <si>
    <t>керівних працівників</t>
  </si>
  <si>
    <t xml:space="preserve">Кількість ставок всього, в т.ч. </t>
  </si>
  <si>
    <t>Кількість музеїв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</si>
  <si>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</si>
  <si>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</si>
  <si>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</si>
  <si>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</si>
  <si>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</si>
  <si>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</si>
  <si>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</si>
  <si>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</si>
  <si>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</si>
  <si>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</si>
  <si>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</si>
  <si>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</si>
  <si>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Усього</t>
  </si>
  <si>
    <t>Програма розвитку  Хмельницької міської територіальної громади  у сфері культури на 2021-2025 роки "Нова лінія культурних змін"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</si>
  <si>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</si>
  <si>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</si>
  <si>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</si>
  <si>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</si>
  <si>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Продовження реконструкції існуючої будівлі краєзнавчого музею під музейний комплекс історії та культури</t>
  </si>
  <si>
    <t>Створення належних умов для функціонування музеїв, охорона культурної спадщини</t>
  </si>
  <si>
    <t>Напрями використання бюджетних коштів*</t>
  </si>
  <si>
    <t>N
з/п</t>
  </si>
  <si>
    <t>7. Видатки (надані кредити з бюджету) та напрями використання бюджетних коштів за бюджетною програмою</t>
  </si>
  <si>
    <t>Забезпечення збереження популяризації духовного надбання нації ( розвиток інфраструктури музеїв), забезпечення виставковою діяльністю</t>
  </si>
  <si>
    <t>Завдання</t>
  </si>
  <si>
    <t>6. Завдання бюджетної програми</t>
  </si>
  <si>
    <t>Вивчення 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</si>
  <si>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5. Мета бюджетної програми</t>
  </si>
  <si>
    <t>Захист і збереження культурної спадщини, як основи національної культури, забезпечення виставкової діяльністї музеїв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</si>
  <si>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</si>
  <si>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</si>
  <si>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</si>
  <si>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</si>
  <si>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</si>
  <si>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</si>
  <si>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</si>
  <si>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</si>
  <si>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Забезпечення діяльності музеїв і виставок</t>
  </si>
  <si>
    <t>0824</t>
  </si>
  <si>
    <t>3.</t>
  </si>
  <si>
    <t>(код за ЄДРПОУ)</t>
  </si>
  <si>
    <t>(найменування відповідального виконавця)</t>
  </si>
  <si>
    <t>Управління культури і туризму</t>
  </si>
  <si>
    <t>2.</t>
  </si>
  <si>
    <t>(найменування головного розпорядника коштів місцевого бюджету)</t>
  </si>
  <si>
    <t>02231293</t>
  </si>
  <si>
    <t>1.</t>
  </si>
  <si>
    <t>про виконання паспорта бюджетної програми місцевого бюджету на 01.01.2023 року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</si>
  <si>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</si>
  <si>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 від 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</si>
</sst>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2" borderId="0" xfId="0" applyFont="1" applyFill="1"/>
    <xf numFmtId="164" fontId="6" fillId="2" borderId="5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10" fillId="2" borderId="0" xfId="0" applyFont="1" applyFill="1" applyAlignment="1"/>
    <xf numFmtId="0" fontId="10" fillId="2" borderId="6" xfId="0" applyFont="1" applyFill="1" applyBorder="1" applyAlignment="1"/>
    <xf numFmtId="0" fontId="11" fillId="2" borderId="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wrapText="1"/>
    </xf>
    <xf numFmtId="0" fontId="11" fillId="2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49" fontId="4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/>
    <xf numFmtId="0" fontId="0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vertical="top" wrapText="1"/>
    </xf>
    <xf numFmtId="0" fontId="12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49" fontId="4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85"/>
  <sheetViews>
    <sheetView tabSelected="1" zoomScaleNormal="100" workbookViewId="0">
      <selection activeCell="P78" sqref="P78"/>
    </sheetView>
  </sheetViews>
  <sheetFormatPr defaultRowHeight="15.75" x14ac:dyDescent="0.25"/>
  <cols>
    <col min="1" max="1" width="4.42578125" style="1" customWidth="1"/>
    <col min="2" max="2" width="14.140625" style="1" customWidth="1"/>
    <col min="3" max="3" width="10.42578125" style="1" customWidth="1"/>
    <col min="4" max="4" width="10.140625" style="1" customWidth="1"/>
    <col min="5" max="5" width="12.140625" style="1" customWidth="1"/>
    <col min="6" max="6" width="11.5703125" style="1" customWidth="1"/>
    <col min="7" max="7" width="12.140625" style="1" customWidth="1"/>
    <col min="8" max="8" width="13.28515625" style="1" customWidth="1"/>
    <col min="9" max="13" width="12.140625" style="1" customWidth="1"/>
    <col min="14" max="16" width="9.140625" style="1"/>
    <col min="17" max="17" width="16.42578125" style="1" customWidth="1"/>
    <col min="18" max="18" width="12.28515625" style="1" customWidth="1"/>
    <col min="19" max="16384" width="9.140625" style="1"/>
  </cols>
  <sheetData>
    <row r="1" spans="1:13" ht="15.75" customHeight="1" x14ac:dyDescent="0.25">
      <c r="J1" s="76" t="s">
        <v>93</v>
      </c>
      <c r="K1" s="76"/>
      <c r="L1" s="76"/>
      <c r="M1" s="76"/>
    </row>
    <row r="2" spans="1:13" x14ac:dyDescent="0.25">
      <c r="J2" s="76"/>
      <c r="K2" s="76"/>
      <c r="L2" s="76"/>
      <c r="M2" s="76"/>
    </row>
    <row r="3" spans="1:13" x14ac:dyDescent="0.25">
      <c r="J3" s="76"/>
      <c r="K3" s="76"/>
      <c r="L3" s="76"/>
      <c r="M3" s="76"/>
    </row>
    <row r="4" spans="1:13" x14ac:dyDescent="0.25">
      <c r="J4" s="76"/>
      <c r="K4" s="76"/>
      <c r="L4" s="76"/>
      <c r="M4" s="76"/>
    </row>
    <row r="5" spans="1:13" x14ac:dyDescent="0.25">
      <c r="A5" s="75" t="s">
        <v>92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x14ac:dyDescent="0.25">
      <c r="A6" s="75" t="s">
        <v>91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 ht="15.75" customHeight="1" x14ac:dyDescent="0.25">
      <c r="A8" s="59" t="s">
        <v>90</v>
      </c>
      <c r="B8" s="55">
        <v>1000000</v>
      </c>
      <c r="C8" s="72"/>
      <c r="D8" s="71"/>
      <c r="E8" s="70" t="s">
        <v>86</v>
      </c>
      <c r="F8" s="69"/>
      <c r="G8" s="69"/>
      <c r="H8" s="69"/>
      <c r="I8" s="68"/>
      <c r="J8" s="68"/>
      <c r="K8" s="68"/>
      <c r="L8" s="74" t="s">
        <v>89</v>
      </c>
      <c r="M8" s="73"/>
    </row>
    <row r="9" spans="1:13" s="60" customFormat="1" ht="37.5" customHeight="1" x14ac:dyDescent="0.2">
      <c r="A9" s="64"/>
      <c r="B9" s="46" t="s">
        <v>79</v>
      </c>
      <c r="C9" s="65"/>
      <c r="D9" s="64"/>
      <c r="E9" s="46" t="s">
        <v>88</v>
      </c>
      <c r="F9" s="63"/>
      <c r="G9" s="63"/>
      <c r="H9" s="63"/>
      <c r="I9" s="47"/>
      <c r="J9" s="47"/>
      <c r="K9" s="47"/>
      <c r="L9" s="62" t="s">
        <v>84</v>
      </c>
      <c r="M9" s="61"/>
    </row>
    <row r="10" spans="1:13" ht="15.75" customHeight="1" x14ac:dyDescent="0.25">
      <c r="A10" s="59" t="s">
        <v>87</v>
      </c>
      <c r="B10" s="55">
        <v>1000000</v>
      </c>
      <c r="C10" s="72"/>
      <c r="D10" s="71"/>
      <c r="E10" s="70" t="s">
        <v>86</v>
      </c>
      <c r="F10" s="69"/>
      <c r="G10" s="69"/>
      <c r="H10" s="69"/>
      <c r="I10" s="68"/>
      <c r="J10" s="68"/>
      <c r="K10" s="68"/>
      <c r="L10" s="67" t="str">
        <f>L8</f>
        <v>02231293</v>
      </c>
      <c r="M10" s="66"/>
    </row>
    <row r="11" spans="1:13" s="60" customFormat="1" ht="34.5" customHeight="1" x14ac:dyDescent="0.2">
      <c r="A11" s="64"/>
      <c r="B11" s="46" t="s">
        <v>79</v>
      </c>
      <c r="C11" s="65"/>
      <c r="D11" s="64"/>
      <c r="E11" s="46" t="s">
        <v>85</v>
      </c>
      <c r="F11" s="63"/>
      <c r="G11" s="63"/>
      <c r="H11" s="63"/>
      <c r="I11" s="47"/>
      <c r="J11" s="47"/>
      <c r="K11" s="47"/>
      <c r="L11" s="62" t="s">
        <v>84</v>
      </c>
      <c r="M11" s="61"/>
    </row>
    <row r="12" spans="1:13" s="51" customFormat="1" ht="21.75" customHeight="1" x14ac:dyDescent="0.25">
      <c r="A12" s="59" t="s">
        <v>83</v>
      </c>
      <c r="B12" s="55">
        <v>1014040</v>
      </c>
      <c r="C12" s="58"/>
      <c r="D12" s="55">
        <v>4040</v>
      </c>
      <c r="E12" s="57"/>
      <c r="F12" s="56" t="s">
        <v>82</v>
      </c>
      <c r="G12" s="55" t="s">
        <v>81</v>
      </c>
      <c r="H12" s="54"/>
      <c r="I12" s="52"/>
      <c r="J12" s="52"/>
      <c r="K12" s="52"/>
      <c r="L12" s="53" t="s">
        <v>80</v>
      </c>
      <c r="M12" s="52"/>
    </row>
    <row r="13" spans="1:13" s="44" customFormat="1" ht="71.25" customHeight="1" x14ac:dyDescent="0.25">
      <c r="A13" s="50"/>
      <c r="B13" s="46" t="s">
        <v>79</v>
      </c>
      <c r="C13" s="47"/>
      <c r="D13" s="46" t="s">
        <v>78</v>
      </c>
      <c r="E13" s="49"/>
      <c r="F13" s="48" t="s">
        <v>77</v>
      </c>
      <c r="G13" s="46" t="s">
        <v>76</v>
      </c>
      <c r="H13" s="46"/>
      <c r="I13" s="47"/>
      <c r="J13" s="47"/>
      <c r="K13" s="47"/>
      <c r="L13" s="46" t="s">
        <v>75</v>
      </c>
      <c r="M13" s="45"/>
    </row>
    <row r="14" spans="1:13" ht="19.5" customHeight="1" x14ac:dyDescent="0.25">
      <c r="A14" s="9" t="s">
        <v>74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32"/>
    </row>
    <row r="16" spans="1:13" ht="31.5" x14ac:dyDescent="0.25">
      <c r="A16" s="23" t="s">
        <v>65</v>
      </c>
      <c r="B16" s="31" t="s">
        <v>73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26" ht="38.25" customHeight="1" x14ac:dyDescent="0.25">
      <c r="A17" s="23"/>
      <c r="B17" s="13" t="s">
        <v>72</v>
      </c>
      <c r="C17" s="12"/>
      <c r="D17" s="12"/>
      <c r="E17" s="12"/>
      <c r="F17" s="12"/>
      <c r="G17" s="12"/>
      <c r="H17" s="34"/>
      <c r="I17" s="34"/>
      <c r="J17" s="34"/>
      <c r="K17" s="34"/>
      <c r="L17" s="34"/>
      <c r="M17" s="33"/>
    </row>
    <row r="18" spans="1:26" x14ac:dyDescent="0.25">
      <c r="A18" s="32"/>
    </row>
    <row r="19" spans="1:26" x14ac:dyDescent="0.25">
      <c r="A19" s="10" t="s">
        <v>71</v>
      </c>
    </row>
    <row r="20" spans="1:26" ht="40.5" customHeight="1" x14ac:dyDescent="0.25">
      <c r="A20" s="10"/>
      <c r="B20" s="36" t="s">
        <v>70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26" x14ac:dyDescent="0.25">
      <c r="A21" s="35"/>
    </row>
    <row r="22" spans="1:26" x14ac:dyDescent="0.25">
      <c r="A22" s="10" t="s">
        <v>69</v>
      </c>
    </row>
    <row r="23" spans="1:26" x14ac:dyDescent="0.25">
      <c r="A23" s="32"/>
    </row>
    <row r="24" spans="1:26" ht="32.25" customHeight="1" x14ac:dyDescent="0.25">
      <c r="A24" s="23" t="s">
        <v>65</v>
      </c>
      <c r="B24" s="31" t="s">
        <v>68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26" ht="38.25" customHeight="1" x14ac:dyDescent="0.25">
      <c r="A25" s="23"/>
      <c r="B25" s="42" t="s">
        <v>67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0"/>
    </row>
    <row r="26" spans="1:26" x14ac:dyDescent="0.25">
      <c r="A26" s="32"/>
    </row>
    <row r="27" spans="1:26" x14ac:dyDescent="0.25">
      <c r="A27" s="10" t="s">
        <v>66</v>
      </c>
    </row>
    <row r="28" spans="1:26" x14ac:dyDescent="0.25">
      <c r="A28" s="32"/>
      <c r="M28" s="35" t="s">
        <v>60</v>
      </c>
    </row>
    <row r="29" spans="1:26" ht="42" customHeight="1" x14ac:dyDescent="0.25">
      <c r="A29" s="31" t="s">
        <v>65</v>
      </c>
      <c r="B29" s="31" t="s">
        <v>64</v>
      </c>
      <c r="C29" s="31"/>
      <c r="D29" s="31"/>
      <c r="E29" s="31" t="s">
        <v>50</v>
      </c>
      <c r="F29" s="31"/>
      <c r="G29" s="31"/>
      <c r="H29" s="31" t="s">
        <v>58</v>
      </c>
      <c r="I29" s="31"/>
      <c r="J29" s="31"/>
      <c r="K29" s="31" t="s">
        <v>48</v>
      </c>
      <c r="L29" s="31"/>
      <c r="M29" s="31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33" customHeight="1" x14ac:dyDescent="0.25">
      <c r="A30" s="31"/>
      <c r="B30" s="31"/>
      <c r="C30" s="31"/>
      <c r="D30" s="31"/>
      <c r="E30" s="23" t="s">
        <v>47</v>
      </c>
      <c r="F30" s="23" t="s">
        <v>46</v>
      </c>
      <c r="G30" s="23" t="s">
        <v>45</v>
      </c>
      <c r="H30" s="23" t="s">
        <v>47</v>
      </c>
      <c r="I30" s="23" t="s">
        <v>46</v>
      </c>
      <c r="J30" s="23" t="s">
        <v>45</v>
      </c>
      <c r="K30" s="23" t="s">
        <v>47</v>
      </c>
      <c r="L30" s="23" t="s">
        <v>46</v>
      </c>
      <c r="M30" s="23" t="s">
        <v>45</v>
      </c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25">
      <c r="A31" s="23">
        <v>1</v>
      </c>
      <c r="B31" s="31">
        <v>2</v>
      </c>
      <c r="C31" s="31"/>
      <c r="D31" s="31"/>
      <c r="E31" s="23">
        <v>3</v>
      </c>
      <c r="F31" s="23">
        <v>4</v>
      </c>
      <c r="G31" s="23">
        <v>5</v>
      </c>
      <c r="H31" s="23">
        <v>6</v>
      </c>
      <c r="I31" s="23">
        <v>7</v>
      </c>
      <c r="J31" s="23">
        <v>8</v>
      </c>
      <c r="K31" s="23">
        <v>9</v>
      </c>
      <c r="L31" s="23">
        <v>10</v>
      </c>
      <c r="M31" s="23">
        <v>11</v>
      </c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36" customHeight="1" x14ac:dyDescent="0.25">
      <c r="A32" s="23"/>
      <c r="B32" s="31" t="s">
        <v>56</v>
      </c>
      <c r="C32" s="31"/>
      <c r="D32" s="31"/>
      <c r="E32" s="23">
        <f>E33+E34</f>
        <v>2274910</v>
      </c>
      <c r="F32" s="23">
        <f>F33+F34</f>
        <v>86000</v>
      </c>
      <c r="G32" s="23">
        <f>G33+G34</f>
        <v>2360910</v>
      </c>
      <c r="H32" s="23">
        <f>H33+H34</f>
        <v>2168852.31</v>
      </c>
      <c r="I32" s="23">
        <f>I33+I34</f>
        <v>37036.75</v>
      </c>
      <c r="J32" s="23">
        <f>J33+J34</f>
        <v>2205889.06</v>
      </c>
      <c r="K32" s="23">
        <f>K33+K34</f>
        <v>-106057.68999999994</v>
      </c>
      <c r="L32" s="23">
        <f>L33+L34</f>
        <v>-48963.25</v>
      </c>
      <c r="M32" s="23">
        <f>M33+M34</f>
        <v>-155020.93999999994</v>
      </c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59.25" customHeight="1" x14ac:dyDescent="0.25">
      <c r="A33" s="23"/>
      <c r="B33" s="31" t="s">
        <v>63</v>
      </c>
      <c r="C33" s="31"/>
      <c r="D33" s="31"/>
      <c r="E33" s="38">
        <v>2274910</v>
      </c>
      <c r="F33" s="38">
        <v>86000</v>
      </c>
      <c r="G33" s="38">
        <f>E33+F33</f>
        <v>2360910</v>
      </c>
      <c r="H33" s="38">
        <v>2168852.31</v>
      </c>
      <c r="I33" s="38">
        <v>37036.75</v>
      </c>
      <c r="J33" s="38">
        <f>H33+I33</f>
        <v>2205889.06</v>
      </c>
      <c r="K33" s="38">
        <f>H33-E33</f>
        <v>-106057.68999999994</v>
      </c>
      <c r="L33" s="38">
        <f>I33-F33</f>
        <v>-48963.25</v>
      </c>
      <c r="M33" s="38">
        <f>J33-G33</f>
        <v>-155020.93999999994</v>
      </c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0.75" hidden="1" customHeight="1" x14ac:dyDescent="0.25">
      <c r="A34" s="23"/>
      <c r="B34" s="13" t="s">
        <v>62</v>
      </c>
      <c r="C34" s="34"/>
      <c r="D34" s="33"/>
      <c r="E34" s="38"/>
      <c r="F34" s="38"/>
      <c r="G34" s="38">
        <f>E34+F34</f>
        <v>0</v>
      </c>
      <c r="H34" s="38"/>
      <c r="I34" s="38"/>
      <c r="J34" s="38">
        <f>H34+I34</f>
        <v>0</v>
      </c>
      <c r="K34" s="38"/>
      <c r="L34" s="38">
        <f>I34-F34</f>
        <v>0</v>
      </c>
      <c r="M34" s="38">
        <f>J34-G34</f>
        <v>0</v>
      </c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41.25" customHeight="1" x14ac:dyDescent="0.25">
      <c r="A35" s="28" t="s">
        <v>33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26" ht="33" customHeight="1" x14ac:dyDescent="0.25">
      <c r="A36" s="36" t="s">
        <v>61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26" x14ac:dyDescent="0.25">
      <c r="A37" s="32"/>
      <c r="M37" s="35" t="s">
        <v>60</v>
      </c>
    </row>
    <row r="38" spans="1:26" ht="31.5" customHeight="1" x14ac:dyDescent="0.25">
      <c r="A38" s="31" t="s">
        <v>54</v>
      </c>
      <c r="B38" s="31" t="s">
        <v>59</v>
      </c>
      <c r="C38" s="31"/>
      <c r="D38" s="31"/>
      <c r="E38" s="31" t="s">
        <v>50</v>
      </c>
      <c r="F38" s="31"/>
      <c r="G38" s="31"/>
      <c r="H38" s="31" t="s">
        <v>58</v>
      </c>
      <c r="I38" s="31"/>
      <c r="J38" s="31"/>
      <c r="K38" s="31" t="s">
        <v>48</v>
      </c>
      <c r="L38" s="31"/>
      <c r="M38" s="31"/>
    </row>
    <row r="39" spans="1:26" ht="33.75" customHeight="1" x14ac:dyDescent="0.25">
      <c r="A39" s="31"/>
      <c r="B39" s="31"/>
      <c r="C39" s="31"/>
      <c r="D39" s="31"/>
      <c r="E39" s="23" t="s">
        <v>47</v>
      </c>
      <c r="F39" s="23" t="s">
        <v>46</v>
      </c>
      <c r="G39" s="23" t="s">
        <v>45</v>
      </c>
      <c r="H39" s="23" t="s">
        <v>47</v>
      </c>
      <c r="I39" s="23" t="s">
        <v>46</v>
      </c>
      <c r="J39" s="23" t="s">
        <v>45</v>
      </c>
      <c r="K39" s="23" t="s">
        <v>47</v>
      </c>
      <c r="L39" s="23" t="s">
        <v>46</v>
      </c>
      <c r="M39" s="23" t="s">
        <v>45</v>
      </c>
    </row>
    <row r="40" spans="1:26" x14ac:dyDescent="0.25">
      <c r="A40" s="23">
        <v>1</v>
      </c>
      <c r="B40" s="31">
        <v>2</v>
      </c>
      <c r="C40" s="31"/>
      <c r="D40" s="31"/>
      <c r="E40" s="23">
        <v>3</v>
      </c>
      <c r="F40" s="23">
        <v>4</v>
      </c>
      <c r="G40" s="23">
        <v>5</v>
      </c>
      <c r="H40" s="23">
        <v>6</v>
      </c>
      <c r="I40" s="23">
        <v>7</v>
      </c>
      <c r="J40" s="23">
        <v>8</v>
      </c>
      <c r="K40" s="23">
        <v>9</v>
      </c>
      <c r="L40" s="23">
        <v>10</v>
      </c>
      <c r="M40" s="23">
        <v>11</v>
      </c>
    </row>
    <row r="41" spans="1:26" ht="75" customHeight="1" x14ac:dyDescent="0.25">
      <c r="A41" s="23"/>
      <c r="B41" s="16" t="s">
        <v>57</v>
      </c>
      <c r="C41" s="15"/>
      <c r="D41" s="14"/>
      <c r="E41" s="23">
        <f>E32</f>
        <v>2274910</v>
      </c>
      <c r="F41" s="23">
        <f>F32</f>
        <v>86000</v>
      </c>
      <c r="G41" s="23">
        <f>E41+F41</f>
        <v>2360910</v>
      </c>
      <c r="H41" s="23">
        <f>H32</f>
        <v>2168852.31</v>
      </c>
      <c r="I41" s="23">
        <f>I32</f>
        <v>37036.75</v>
      </c>
      <c r="J41" s="23">
        <f>H41+I41</f>
        <v>2205889.06</v>
      </c>
      <c r="K41" s="23">
        <f>H41-E41</f>
        <v>-106057.68999999994</v>
      </c>
      <c r="L41" s="23">
        <f>I41-F41</f>
        <v>-48963.25</v>
      </c>
      <c r="M41" s="23">
        <f>J41-G41</f>
        <v>-155020.93999999994</v>
      </c>
    </row>
    <row r="42" spans="1:26" ht="30" customHeight="1" x14ac:dyDescent="0.25">
      <c r="A42" s="23"/>
      <c r="B42" s="13" t="s">
        <v>56</v>
      </c>
      <c r="C42" s="34"/>
      <c r="D42" s="33"/>
      <c r="E42" s="23">
        <f>E41</f>
        <v>2274910</v>
      </c>
      <c r="F42" s="23">
        <f>F41</f>
        <v>86000</v>
      </c>
      <c r="G42" s="23">
        <f>G41</f>
        <v>2360910</v>
      </c>
      <c r="H42" s="23">
        <f>H41</f>
        <v>2168852.31</v>
      </c>
      <c r="I42" s="23">
        <f>I41</f>
        <v>37036.75</v>
      </c>
      <c r="J42" s="23">
        <f>J41</f>
        <v>2205889.06</v>
      </c>
      <c r="K42" s="23">
        <f>K41</f>
        <v>-106057.68999999994</v>
      </c>
      <c r="L42" s="23">
        <f>L41</f>
        <v>-48963.25</v>
      </c>
      <c r="M42" s="23">
        <f>M41</f>
        <v>-155020.93999999994</v>
      </c>
    </row>
    <row r="43" spans="1:26" x14ac:dyDescent="0.25">
      <c r="A43" s="32"/>
    </row>
    <row r="44" spans="1:26" x14ac:dyDescent="0.25">
      <c r="A44" s="10" t="s">
        <v>55</v>
      </c>
    </row>
    <row r="45" spans="1:26" x14ac:dyDescent="0.25">
      <c r="A45" s="32"/>
    </row>
    <row r="46" spans="1:26" ht="71.25" customHeight="1" x14ac:dyDescent="0.25">
      <c r="A46" s="31" t="s">
        <v>54</v>
      </c>
      <c r="B46" s="31" t="s">
        <v>53</v>
      </c>
      <c r="C46" s="31" t="s">
        <v>52</v>
      </c>
      <c r="D46" s="31" t="s">
        <v>51</v>
      </c>
      <c r="E46" s="31" t="s">
        <v>50</v>
      </c>
      <c r="F46" s="31"/>
      <c r="G46" s="31"/>
      <c r="H46" s="31" t="s">
        <v>49</v>
      </c>
      <c r="I46" s="31"/>
      <c r="J46" s="31"/>
      <c r="K46" s="31" t="s">
        <v>48</v>
      </c>
      <c r="L46" s="31"/>
      <c r="M46" s="31"/>
    </row>
    <row r="47" spans="1:26" ht="30.75" customHeight="1" x14ac:dyDescent="0.25">
      <c r="A47" s="31"/>
      <c r="B47" s="31"/>
      <c r="C47" s="31"/>
      <c r="D47" s="31"/>
      <c r="E47" s="23" t="s">
        <v>47</v>
      </c>
      <c r="F47" s="23" t="s">
        <v>46</v>
      </c>
      <c r="G47" s="23" t="s">
        <v>45</v>
      </c>
      <c r="H47" s="23" t="s">
        <v>47</v>
      </c>
      <c r="I47" s="23" t="s">
        <v>46</v>
      </c>
      <c r="J47" s="23" t="s">
        <v>45</v>
      </c>
      <c r="K47" s="23" t="s">
        <v>47</v>
      </c>
      <c r="L47" s="23" t="s">
        <v>46</v>
      </c>
      <c r="M47" s="23" t="s">
        <v>45</v>
      </c>
    </row>
    <row r="48" spans="1:26" x14ac:dyDescent="0.25">
      <c r="A48" s="23">
        <v>1</v>
      </c>
      <c r="B48" s="23">
        <v>2</v>
      </c>
      <c r="C48" s="23">
        <v>3</v>
      </c>
      <c r="D48" s="23">
        <v>4</v>
      </c>
      <c r="E48" s="23">
        <v>5</v>
      </c>
      <c r="F48" s="23">
        <v>6</v>
      </c>
      <c r="G48" s="23">
        <v>7</v>
      </c>
      <c r="H48" s="23">
        <v>8</v>
      </c>
      <c r="I48" s="23">
        <v>9</v>
      </c>
      <c r="J48" s="23">
        <v>10</v>
      </c>
      <c r="K48" s="23">
        <v>11</v>
      </c>
      <c r="L48" s="23">
        <v>12</v>
      </c>
      <c r="M48" s="23">
        <v>13</v>
      </c>
    </row>
    <row r="49" spans="1:13" ht="21" customHeight="1" x14ac:dyDescent="0.25">
      <c r="A49" s="22">
        <v>1</v>
      </c>
      <c r="B49" s="30" t="s">
        <v>44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31.5" x14ac:dyDescent="0.25">
      <c r="A50" s="23"/>
      <c r="B50" s="29" t="s">
        <v>43</v>
      </c>
      <c r="C50" s="23" t="s">
        <v>28</v>
      </c>
      <c r="D50" s="23" t="s">
        <v>17</v>
      </c>
      <c r="E50" s="23">
        <v>2</v>
      </c>
      <c r="F50" s="23">
        <v>2</v>
      </c>
      <c r="G50" s="23">
        <v>2</v>
      </c>
      <c r="H50" s="23">
        <v>2</v>
      </c>
      <c r="I50" s="23">
        <v>2</v>
      </c>
      <c r="J50" s="23">
        <v>2</v>
      </c>
      <c r="K50" s="23"/>
      <c r="L50" s="23"/>
      <c r="M50" s="23"/>
    </row>
    <row r="51" spans="1:13" ht="54" customHeight="1" x14ac:dyDescent="0.25">
      <c r="A51" s="23"/>
      <c r="B51" s="29" t="s">
        <v>42</v>
      </c>
      <c r="C51" s="23" t="s">
        <v>28</v>
      </c>
      <c r="D51" s="23" t="s">
        <v>37</v>
      </c>
      <c r="E51" s="23">
        <f>E52+E53+E54+E55</f>
        <v>12.5</v>
      </c>
      <c r="F51" s="23"/>
      <c r="G51" s="23">
        <f>E51+F51</f>
        <v>12.5</v>
      </c>
      <c r="H51" s="23">
        <f>H52+H53+H54+H55</f>
        <v>12.5</v>
      </c>
      <c r="I51" s="23"/>
      <c r="J51" s="23">
        <f>H51+I51</f>
        <v>12.5</v>
      </c>
      <c r="K51" s="23"/>
      <c r="L51" s="23"/>
      <c r="M51" s="23"/>
    </row>
    <row r="52" spans="1:13" ht="38.25" customHeight="1" x14ac:dyDescent="0.25">
      <c r="A52" s="23"/>
      <c r="B52" s="29" t="s">
        <v>41</v>
      </c>
      <c r="C52" s="23" t="s">
        <v>28</v>
      </c>
      <c r="D52" s="23" t="s">
        <v>37</v>
      </c>
      <c r="E52" s="23">
        <v>3</v>
      </c>
      <c r="F52" s="23"/>
      <c r="G52" s="23">
        <f>E52+F52</f>
        <v>3</v>
      </c>
      <c r="H52" s="23">
        <v>3</v>
      </c>
      <c r="I52" s="23"/>
      <c r="J52" s="23">
        <f>H52+I52</f>
        <v>3</v>
      </c>
      <c r="K52" s="23"/>
      <c r="L52" s="23"/>
      <c r="M52" s="23"/>
    </row>
    <row r="53" spans="1:13" ht="31.5" customHeight="1" x14ac:dyDescent="0.25">
      <c r="A53" s="23"/>
      <c r="B53" s="29" t="s">
        <v>40</v>
      </c>
      <c r="C53" s="23" t="s">
        <v>28</v>
      </c>
      <c r="D53" s="23" t="s">
        <v>37</v>
      </c>
      <c r="E53" s="23">
        <v>5.75</v>
      </c>
      <c r="F53" s="23"/>
      <c r="G53" s="23">
        <f>E53+F53</f>
        <v>5.75</v>
      </c>
      <c r="H53" s="23">
        <v>5.75</v>
      </c>
      <c r="I53" s="23"/>
      <c r="J53" s="23">
        <f>H53+I53</f>
        <v>5.75</v>
      </c>
      <c r="K53" s="23"/>
      <c r="L53" s="23"/>
      <c r="M53" s="23"/>
    </row>
    <row r="54" spans="1:13" ht="33" customHeight="1" x14ac:dyDescent="0.25">
      <c r="A54" s="23"/>
      <c r="B54" s="29" t="s">
        <v>39</v>
      </c>
      <c r="C54" s="23" t="s">
        <v>28</v>
      </c>
      <c r="D54" s="23" t="s">
        <v>37</v>
      </c>
      <c r="E54" s="23">
        <v>2.75</v>
      </c>
      <c r="F54" s="23"/>
      <c r="G54" s="23">
        <f>E54+F54</f>
        <v>2.75</v>
      </c>
      <c r="H54" s="23">
        <v>2.75</v>
      </c>
      <c r="I54" s="23"/>
      <c r="J54" s="23">
        <f>H54+I54</f>
        <v>2.75</v>
      </c>
      <c r="K54" s="23"/>
      <c r="L54" s="23"/>
      <c r="M54" s="23"/>
    </row>
    <row r="55" spans="1:13" ht="68.25" customHeight="1" x14ac:dyDescent="0.25">
      <c r="A55" s="23"/>
      <c r="B55" s="29" t="s">
        <v>38</v>
      </c>
      <c r="C55" s="23" t="s">
        <v>28</v>
      </c>
      <c r="D55" s="23" t="s">
        <v>37</v>
      </c>
      <c r="E55" s="23">
        <v>1</v>
      </c>
      <c r="F55" s="23"/>
      <c r="G55" s="23">
        <f>E55+F55</f>
        <v>1</v>
      </c>
      <c r="H55" s="23">
        <v>1</v>
      </c>
      <c r="I55" s="23"/>
      <c r="J55" s="23">
        <f>H55+I55</f>
        <v>1</v>
      </c>
      <c r="K55" s="23"/>
      <c r="L55" s="23"/>
      <c r="M55" s="23"/>
    </row>
    <row r="56" spans="1:13" ht="38.25" customHeight="1" x14ac:dyDescent="0.25">
      <c r="A56" s="23"/>
      <c r="B56" s="27" t="s">
        <v>36</v>
      </c>
      <c r="C56" s="20" t="s">
        <v>35</v>
      </c>
      <c r="D56" s="20" t="s">
        <v>17</v>
      </c>
      <c r="E56" s="23">
        <v>838.2</v>
      </c>
      <c r="F56" s="23">
        <v>838.2</v>
      </c>
      <c r="G56" s="23">
        <v>838.2</v>
      </c>
      <c r="H56" s="23">
        <v>838.2</v>
      </c>
      <c r="I56" s="23">
        <v>838.2</v>
      </c>
      <c r="J56" s="23">
        <v>838.2</v>
      </c>
      <c r="K56" s="23"/>
      <c r="L56" s="23"/>
      <c r="M56" s="23"/>
    </row>
    <row r="57" spans="1:13" ht="100.5" customHeight="1" x14ac:dyDescent="0.25">
      <c r="A57" s="23"/>
      <c r="B57" s="27" t="s">
        <v>34</v>
      </c>
      <c r="C57" s="20" t="s">
        <v>13</v>
      </c>
      <c r="D57" s="20" t="s">
        <v>21</v>
      </c>
      <c r="E57" s="23">
        <f>E42</f>
        <v>2274910</v>
      </c>
      <c r="F57" s="23"/>
      <c r="G57" s="23">
        <f>E57</f>
        <v>2274910</v>
      </c>
      <c r="H57" s="23">
        <f>H42</f>
        <v>2168852.31</v>
      </c>
      <c r="I57" s="23"/>
      <c r="J57" s="23">
        <f>H57</f>
        <v>2168852.31</v>
      </c>
      <c r="K57" s="23">
        <f>H57-E57</f>
        <v>-106057.68999999994</v>
      </c>
      <c r="L57" s="23"/>
      <c r="M57" s="23">
        <f>K57</f>
        <v>-106057.68999999994</v>
      </c>
    </row>
    <row r="58" spans="1:13" ht="44.25" customHeight="1" x14ac:dyDescent="0.25">
      <c r="A58" s="28" t="s">
        <v>33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ht="22.5" customHeight="1" x14ac:dyDescent="0.25">
      <c r="A59" s="22">
        <v>2</v>
      </c>
      <c r="B59" s="22" t="s">
        <v>32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63" x14ac:dyDescent="0.25">
      <c r="A60" s="23"/>
      <c r="B60" s="27" t="s">
        <v>31</v>
      </c>
      <c r="C60" s="20" t="s">
        <v>28</v>
      </c>
      <c r="D60" s="20" t="s">
        <v>23</v>
      </c>
      <c r="E60" s="26">
        <f>43+15</f>
        <v>58</v>
      </c>
      <c r="F60" s="26"/>
      <c r="G60" s="23">
        <f>E60+F60</f>
        <v>58</v>
      </c>
      <c r="H60" s="23">
        <f>30+16</f>
        <v>46</v>
      </c>
      <c r="I60" s="23"/>
      <c r="J60" s="23">
        <f>H60+I60</f>
        <v>46</v>
      </c>
      <c r="K60" s="23">
        <f>H60-E60</f>
        <v>-12</v>
      </c>
      <c r="L60" s="23">
        <f>I60-F60</f>
        <v>0</v>
      </c>
      <c r="M60" s="23">
        <f>J60-G60</f>
        <v>-12</v>
      </c>
    </row>
    <row r="61" spans="1:13" ht="63" x14ac:dyDescent="0.25">
      <c r="A61" s="23"/>
      <c r="B61" s="27" t="s">
        <v>30</v>
      </c>
      <c r="C61" s="20" t="s">
        <v>28</v>
      </c>
      <c r="D61" s="20" t="s">
        <v>23</v>
      </c>
      <c r="E61" s="20">
        <f>3+41+47</f>
        <v>91</v>
      </c>
      <c r="F61" s="20">
        <f>10+12+24</f>
        <v>46</v>
      </c>
      <c r="G61" s="23">
        <f>E61+F61</f>
        <v>137</v>
      </c>
      <c r="H61" s="23">
        <f>32+53</f>
        <v>85</v>
      </c>
      <c r="I61" s="23">
        <f>18+22</f>
        <v>40</v>
      </c>
      <c r="J61" s="23">
        <f>H61+I61</f>
        <v>125</v>
      </c>
      <c r="K61" s="23">
        <f>H61-E61</f>
        <v>-6</v>
      </c>
      <c r="L61" s="23">
        <f>I61-F61</f>
        <v>-6</v>
      </c>
      <c r="M61" s="23">
        <f>J61-G61</f>
        <v>-12</v>
      </c>
    </row>
    <row r="62" spans="1:13" ht="31.5" x14ac:dyDescent="0.25">
      <c r="A62" s="23"/>
      <c r="B62" s="21" t="s">
        <v>29</v>
      </c>
      <c r="C62" s="20" t="s">
        <v>28</v>
      </c>
      <c r="D62" s="20" t="s">
        <v>23</v>
      </c>
      <c r="E62" s="26">
        <f>7030+2700+70</f>
        <v>9800</v>
      </c>
      <c r="F62" s="26">
        <f>7030+2700+70</f>
        <v>9800</v>
      </c>
      <c r="G62" s="26">
        <f>7030+2700+70</f>
        <v>9800</v>
      </c>
      <c r="H62" s="23">
        <f>2979+7539</f>
        <v>10518</v>
      </c>
      <c r="I62" s="23">
        <f>2979+7539</f>
        <v>10518</v>
      </c>
      <c r="J62" s="23">
        <f>2979+7539</f>
        <v>10518</v>
      </c>
      <c r="K62" s="23">
        <f>H62-E62</f>
        <v>718</v>
      </c>
      <c r="L62" s="23">
        <f>I62-F62</f>
        <v>718</v>
      </c>
      <c r="M62" s="23">
        <f>J62-G62</f>
        <v>718</v>
      </c>
    </row>
    <row r="63" spans="1:13" ht="51.75" customHeight="1" x14ac:dyDescent="0.25">
      <c r="A63" s="23"/>
      <c r="B63" s="21" t="s">
        <v>27</v>
      </c>
      <c r="C63" s="20" t="s">
        <v>24</v>
      </c>
      <c r="D63" s="20" t="s">
        <v>23</v>
      </c>
      <c r="E63" s="26">
        <f>E64+E65</f>
        <v>16000</v>
      </c>
      <c r="F63" s="26">
        <f>F64+F65</f>
        <v>1465</v>
      </c>
      <c r="G63" s="23">
        <f>E63+F63</f>
        <v>17465</v>
      </c>
      <c r="H63" s="20">
        <f>H64+H65</f>
        <v>14642</v>
      </c>
      <c r="I63" s="20">
        <f>I64+I65</f>
        <v>1443</v>
      </c>
      <c r="J63" s="23">
        <f>H63+I63</f>
        <v>16085</v>
      </c>
      <c r="K63" s="23">
        <f>H63-E63</f>
        <v>-1358</v>
      </c>
      <c r="L63" s="23">
        <f>I63-F63</f>
        <v>-22</v>
      </c>
      <c r="M63" s="23">
        <f>J63-G63</f>
        <v>-1380</v>
      </c>
    </row>
    <row r="64" spans="1:13" ht="47.25" x14ac:dyDescent="0.25">
      <c r="A64" s="23"/>
      <c r="B64" s="21" t="s">
        <v>26</v>
      </c>
      <c r="C64" s="20" t="s">
        <v>24</v>
      </c>
      <c r="D64" s="20" t="s">
        <v>23</v>
      </c>
      <c r="E64" s="26"/>
      <c r="F64" s="26">
        <f>500+195+300+260+210</f>
        <v>1465</v>
      </c>
      <c r="G64" s="23">
        <f>E64+F64</f>
        <v>1465</v>
      </c>
      <c r="H64" s="20"/>
      <c r="I64" s="20">
        <f>567+901-10-15</f>
        <v>1443</v>
      </c>
      <c r="J64" s="23">
        <f>H64+I64</f>
        <v>1443</v>
      </c>
      <c r="K64" s="23"/>
      <c r="L64" s="23">
        <f>I64-F64</f>
        <v>-22</v>
      </c>
      <c r="M64" s="23">
        <f>J64-G64</f>
        <v>-22</v>
      </c>
    </row>
    <row r="65" spans="1:18" ht="31.5" x14ac:dyDescent="0.25">
      <c r="A65" s="23"/>
      <c r="B65" s="21" t="s">
        <v>25</v>
      </c>
      <c r="C65" s="20" t="s">
        <v>24</v>
      </c>
      <c r="D65" s="20" t="s">
        <v>23</v>
      </c>
      <c r="E65" s="26">
        <f>5900+6100+4000</f>
        <v>16000</v>
      </c>
      <c r="F65" s="26"/>
      <c r="G65" s="23">
        <f>E65+F65</f>
        <v>16000</v>
      </c>
      <c r="H65" s="20">
        <f>7433+7209</f>
        <v>14642</v>
      </c>
      <c r="I65" s="20"/>
      <c r="J65" s="23">
        <f>H65+I65</f>
        <v>14642</v>
      </c>
      <c r="K65" s="23">
        <f>H65-E65</f>
        <v>-1358</v>
      </c>
      <c r="L65" s="23"/>
      <c r="M65" s="23">
        <f>J65-G65</f>
        <v>-1358</v>
      </c>
    </row>
    <row r="66" spans="1:18" ht="47.25" x14ac:dyDescent="0.25">
      <c r="A66" s="23"/>
      <c r="B66" s="21" t="s">
        <v>22</v>
      </c>
      <c r="C66" s="20" t="s">
        <v>13</v>
      </c>
      <c r="D66" s="20" t="s">
        <v>21</v>
      </c>
      <c r="E66" s="26"/>
      <c r="F66" s="23">
        <f>F42</f>
        <v>86000</v>
      </c>
      <c r="G66" s="23">
        <f>E66+F66</f>
        <v>86000</v>
      </c>
      <c r="H66" s="23"/>
      <c r="I66" s="23">
        <v>74239.98</v>
      </c>
      <c r="J66" s="23">
        <f>H66+I66</f>
        <v>74239.98</v>
      </c>
      <c r="K66" s="23"/>
      <c r="L66" s="23">
        <f>I66-F66</f>
        <v>-11760.020000000004</v>
      </c>
      <c r="M66" s="23">
        <f>J66-G66</f>
        <v>-11760.020000000004</v>
      </c>
    </row>
    <row r="67" spans="1:18" ht="47.25" x14ac:dyDescent="0.25">
      <c r="A67" s="23"/>
      <c r="B67" s="21" t="s">
        <v>20</v>
      </c>
      <c r="C67" s="20" t="s">
        <v>13</v>
      </c>
      <c r="D67" s="20" t="s">
        <v>17</v>
      </c>
      <c r="E67" s="23"/>
      <c r="F67" s="26">
        <f>12000+3900+5100+3900+3780</f>
        <v>28680</v>
      </c>
      <c r="G67" s="23">
        <f>E67+F67</f>
        <v>28680</v>
      </c>
      <c r="H67" s="23"/>
      <c r="I67" s="20">
        <f>9342+17960+902</f>
        <v>28204</v>
      </c>
      <c r="J67" s="23">
        <f>H67+I67</f>
        <v>28204</v>
      </c>
      <c r="K67" s="23"/>
      <c r="L67" s="23">
        <f>I67-F67</f>
        <v>-476</v>
      </c>
      <c r="M67" s="23">
        <f>L67</f>
        <v>-476</v>
      </c>
    </row>
    <row r="68" spans="1:18" ht="47.25" x14ac:dyDescent="0.25">
      <c r="A68" s="23"/>
      <c r="B68" s="21" t="s">
        <v>19</v>
      </c>
      <c r="C68" s="20" t="s">
        <v>18</v>
      </c>
      <c r="D68" s="20" t="s">
        <v>17</v>
      </c>
      <c r="E68" s="23"/>
      <c r="F68" s="23">
        <f>F64</f>
        <v>1465</v>
      </c>
      <c r="G68" s="23">
        <f>E68+F68</f>
        <v>1465</v>
      </c>
      <c r="H68" s="23"/>
      <c r="I68" s="23">
        <f>I64</f>
        <v>1443</v>
      </c>
      <c r="J68" s="23">
        <f>H68+I68</f>
        <v>1443</v>
      </c>
      <c r="K68" s="23"/>
      <c r="L68" s="23">
        <f>I68-F68</f>
        <v>-22</v>
      </c>
      <c r="M68" s="23">
        <f>L68</f>
        <v>-22</v>
      </c>
    </row>
    <row r="69" spans="1:18" ht="18" customHeight="1" x14ac:dyDescent="0.25">
      <c r="A69" s="16" t="s">
        <v>16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4"/>
    </row>
    <row r="70" spans="1:18" ht="31.5" x14ac:dyDescent="0.25">
      <c r="A70" s="22">
        <v>3</v>
      </c>
      <c r="B70" s="22" t="s">
        <v>15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8" ht="65.25" customHeight="1" x14ac:dyDescent="0.25">
      <c r="A71" s="23"/>
      <c r="B71" s="25" t="s">
        <v>14</v>
      </c>
      <c r="C71" s="23" t="s">
        <v>13</v>
      </c>
      <c r="D71" s="23" t="s">
        <v>8</v>
      </c>
      <c r="E71" s="23"/>
      <c r="F71" s="24">
        <f>F67/F68</f>
        <v>19.576791808873722</v>
      </c>
      <c r="G71" s="24">
        <f>F71</f>
        <v>19.576791808873722</v>
      </c>
      <c r="H71" s="24"/>
      <c r="I71" s="24">
        <f>I67/I68</f>
        <v>19.545391545391546</v>
      </c>
      <c r="J71" s="24">
        <f>I71</f>
        <v>19.545391545391546</v>
      </c>
      <c r="K71" s="24"/>
      <c r="L71" s="24"/>
      <c r="M71" s="24"/>
    </row>
    <row r="72" spans="1:18" ht="15" customHeight="1" x14ac:dyDescent="0.25">
      <c r="A72" s="1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</row>
    <row r="73" spans="1:18" x14ac:dyDescent="0.25">
      <c r="A73" s="22">
        <v>4</v>
      </c>
      <c r="B73" s="22" t="s">
        <v>12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P73" s="17"/>
      <c r="Q73" s="17"/>
      <c r="R73" s="17"/>
    </row>
    <row r="74" spans="1:18" ht="157.5" customHeight="1" x14ac:dyDescent="0.25">
      <c r="A74" s="22"/>
      <c r="B74" s="21" t="s">
        <v>11</v>
      </c>
      <c r="C74" s="20" t="s">
        <v>9</v>
      </c>
      <c r="D74" s="20" t="s">
        <v>8</v>
      </c>
      <c r="E74" s="19">
        <f>E63/15601*100</f>
        <v>102.55752836356645</v>
      </c>
      <c r="F74" s="19">
        <f>F63/(1722-260)*100</f>
        <v>100.20519835841313</v>
      </c>
      <c r="G74" s="19">
        <f>G63/17060*100</f>
        <v>102.37397420867526</v>
      </c>
      <c r="H74" s="18">
        <f>H63/15601*100</f>
        <v>93.852958143708733</v>
      </c>
      <c r="I74" s="18">
        <f>I63/1462*100</f>
        <v>98.700410396716833</v>
      </c>
      <c r="J74" s="18">
        <f>J63/17060*100</f>
        <v>94.284876905041031</v>
      </c>
      <c r="K74" s="18">
        <f>H74-E74</f>
        <v>-8.7045702198577146</v>
      </c>
      <c r="L74" s="18">
        <f>I74-F74</f>
        <v>-1.5047879616962945</v>
      </c>
      <c r="M74" s="18">
        <f>J74-G74</f>
        <v>-8.0890973036342331</v>
      </c>
      <c r="P74" s="17"/>
      <c r="Q74" s="17"/>
      <c r="R74" s="17"/>
    </row>
    <row r="75" spans="1:18" ht="178.5" customHeight="1" x14ac:dyDescent="0.25">
      <c r="A75" s="22"/>
      <c r="B75" s="21" t="s">
        <v>10</v>
      </c>
      <c r="C75" s="20" t="s">
        <v>9</v>
      </c>
      <c r="D75" s="20" t="s">
        <v>8</v>
      </c>
      <c r="E75" s="19">
        <f>E61/90*100</f>
        <v>101.11111111111111</v>
      </c>
      <c r="F75" s="19">
        <f>F61/45*100</f>
        <v>102.22222222222221</v>
      </c>
      <c r="G75" s="19">
        <f>G61/135*100</f>
        <v>101.48148148148148</v>
      </c>
      <c r="H75" s="18">
        <f>H61/44*100</f>
        <v>193.18181818181819</v>
      </c>
      <c r="I75" s="18">
        <f>I61/23*100</f>
        <v>173.91304347826087</v>
      </c>
      <c r="J75" s="18">
        <f>J61/67*100</f>
        <v>186.56716417910448</v>
      </c>
      <c r="K75" s="18">
        <f>H75-E75</f>
        <v>92.070707070707073</v>
      </c>
      <c r="L75" s="18">
        <f>I75-F75</f>
        <v>71.69082125603866</v>
      </c>
      <c r="M75" s="18">
        <f>J75-G75</f>
        <v>85.085682697623</v>
      </c>
      <c r="P75" s="17"/>
      <c r="Q75" s="17"/>
      <c r="R75" s="17"/>
    </row>
    <row r="76" spans="1:18" ht="15.75" customHeight="1" x14ac:dyDescent="0.25">
      <c r="A76" s="16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4"/>
    </row>
    <row r="77" spans="1:18" ht="52.5" customHeight="1" x14ac:dyDescent="0.25">
      <c r="A77" s="13" t="s">
        <v>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1"/>
    </row>
    <row r="78" spans="1:18" ht="19.5" customHeight="1" x14ac:dyDescent="0.25">
      <c r="A78" s="10" t="s">
        <v>6</v>
      </c>
      <c r="B78" s="10"/>
      <c r="C78" s="10"/>
      <c r="D78" s="10"/>
      <c r="P78" s="6"/>
      <c r="Q78" s="6"/>
      <c r="R78" s="6"/>
    </row>
    <row r="79" spans="1:18" ht="21.75" customHeight="1" x14ac:dyDescent="0.25">
      <c r="A79" s="9" t="s">
        <v>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P79" s="6"/>
      <c r="Q79" s="6"/>
      <c r="R79" s="6"/>
    </row>
    <row r="80" spans="1:18" ht="19.5" customHeight="1" x14ac:dyDescent="0.25">
      <c r="A80" s="8" t="s">
        <v>4</v>
      </c>
      <c r="B80" s="8"/>
      <c r="C80" s="8"/>
      <c r="D80" s="8"/>
      <c r="P80" s="6"/>
      <c r="Q80" s="6"/>
      <c r="R80" s="6"/>
    </row>
    <row r="81" spans="1:18" x14ac:dyDescent="0.25">
      <c r="A81" s="3" t="s">
        <v>3</v>
      </c>
      <c r="B81" s="3"/>
      <c r="C81" s="3"/>
      <c r="D81" s="3"/>
      <c r="E81" s="3"/>
      <c r="P81" s="6"/>
      <c r="Q81" s="6"/>
      <c r="R81" s="6"/>
    </row>
    <row r="82" spans="1:18" ht="23.25" customHeight="1" x14ac:dyDescent="0.25">
      <c r="A82" s="3"/>
      <c r="B82" s="3"/>
      <c r="C82" s="3"/>
      <c r="D82" s="3"/>
      <c r="E82" s="3"/>
      <c r="G82" s="5"/>
      <c r="H82" s="5"/>
      <c r="J82" s="4" t="s">
        <v>2</v>
      </c>
      <c r="K82" s="4"/>
      <c r="L82" s="4"/>
      <c r="M82" s="4"/>
      <c r="P82" s="6"/>
      <c r="Q82" s="6"/>
      <c r="R82" s="6"/>
    </row>
    <row r="83" spans="1:18" ht="15.75" customHeight="1" x14ac:dyDescent="0.25">
      <c r="A83" s="7"/>
      <c r="B83" s="7"/>
      <c r="C83" s="7"/>
      <c r="D83" s="7"/>
      <c r="E83" s="7"/>
      <c r="J83" s="2"/>
      <c r="K83" s="2"/>
      <c r="L83" s="2"/>
      <c r="M83" s="2"/>
      <c r="Q83" s="6"/>
    </row>
    <row r="84" spans="1:18" ht="30" customHeight="1" x14ac:dyDescent="0.25">
      <c r="A84" s="3" t="s">
        <v>1</v>
      </c>
      <c r="B84" s="3"/>
      <c r="C84" s="3"/>
      <c r="D84" s="3"/>
      <c r="E84" s="3"/>
      <c r="G84" s="5"/>
      <c r="H84" s="5"/>
      <c r="J84" s="4" t="s">
        <v>0</v>
      </c>
      <c r="K84" s="4"/>
      <c r="L84" s="4"/>
      <c r="M84" s="4"/>
    </row>
    <row r="85" spans="1:18" ht="15.75" customHeight="1" x14ac:dyDescent="0.25">
      <c r="A85" s="3"/>
      <c r="B85" s="3"/>
      <c r="C85" s="3"/>
      <c r="D85" s="3"/>
      <c r="E85" s="3"/>
      <c r="J85" s="2"/>
      <c r="K85" s="2"/>
      <c r="L85" s="2"/>
      <c r="M85" s="2"/>
    </row>
  </sheetData>
  <mergeCells count="72">
    <mergeCell ref="J83:M83"/>
    <mergeCell ref="A84:E85"/>
    <mergeCell ref="G84:H84"/>
    <mergeCell ref="J84:M84"/>
    <mergeCell ref="J85:M85"/>
    <mergeCell ref="A77:M77"/>
    <mergeCell ref="A81:E82"/>
    <mergeCell ref="J82:M82"/>
    <mergeCell ref="K46:M46"/>
    <mergeCell ref="A58:M58"/>
    <mergeCell ref="A79:M79"/>
    <mergeCell ref="G82:H82"/>
    <mergeCell ref="A69:M69"/>
    <mergeCell ref="A76:M76"/>
    <mergeCell ref="A46:A47"/>
    <mergeCell ref="B46:B47"/>
    <mergeCell ref="C46:C47"/>
    <mergeCell ref="D46:D47"/>
    <mergeCell ref="E46:G46"/>
    <mergeCell ref="H46:J46"/>
    <mergeCell ref="A14:M14"/>
    <mergeCell ref="U29:W29"/>
    <mergeCell ref="X29:Z29"/>
    <mergeCell ref="B31:D31"/>
    <mergeCell ref="B32:D32"/>
    <mergeCell ref="B33:D33"/>
    <mergeCell ref="R29:T29"/>
    <mergeCell ref="A29:A30"/>
    <mergeCell ref="B29:D30"/>
    <mergeCell ref="E29:G29"/>
    <mergeCell ref="H29:J29"/>
    <mergeCell ref="J1:M4"/>
    <mergeCell ref="A5:M5"/>
    <mergeCell ref="A6:M6"/>
    <mergeCell ref="B16:M16"/>
    <mergeCell ref="B17:M17"/>
    <mergeCell ref="B20:M20"/>
    <mergeCell ref="A72:M72"/>
    <mergeCell ref="A36:M36"/>
    <mergeCell ref="A35:M35"/>
    <mergeCell ref="A38:A39"/>
    <mergeCell ref="B38:D39"/>
    <mergeCell ref="E38:G38"/>
    <mergeCell ref="H38:J38"/>
    <mergeCell ref="K38:M38"/>
    <mergeCell ref="B40:D40"/>
    <mergeCell ref="B41:D41"/>
    <mergeCell ref="L8:M8"/>
    <mergeCell ref="B9:C9"/>
    <mergeCell ref="E9:K9"/>
    <mergeCell ref="L9:M9"/>
    <mergeCell ref="B34:D34"/>
    <mergeCell ref="B42:D42"/>
    <mergeCell ref="B24:M24"/>
    <mergeCell ref="B25:M25"/>
    <mergeCell ref="K29:M29"/>
    <mergeCell ref="L10:M10"/>
    <mergeCell ref="B10:C10"/>
    <mergeCell ref="E10:K10"/>
    <mergeCell ref="B13:C13"/>
    <mergeCell ref="D13:E13"/>
    <mergeCell ref="G13:K13"/>
    <mergeCell ref="B8:C8"/>
    <mergeCell ref="E8:K8"/>
    <mergeCell ref="L13:M13"/>
    <mergeCell ref="B11:C11"/>
    <mergeCell ref="E11:K11"/>
    <mergeCell ref="L11:M11"/>
    <mergeCell ref="B12:C12"/>
    <mergeCell ref="D12:E12"/>
    <mergeCell ref="G12:K12"/>
    <mergeCell ref="L12:M12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1014040</vt:lpstr>
      <vt:lpstr>'1014040'!Область_друку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2023-02-16T09:11:28Z</dcterms:created>
  <dcterms:modified xsi:type="dcterms:W3CDTF">2023-02-16T09:11:44Z</dcterms:modified>
</cp:coreProperties>
</file>