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березень\1303\Звіти по паспортах культура\"/>
    </mc:Choice>
  </mc:AlternateContent>
  <bookViews>
    <workbookView xWindow="0" yWindow="0" windowWidth="28800" windowHeight="11970"/>
  </bookViews>
  <sheets>
    <sheet name="1014081" sheetId="1" r:id="rId1"/>
  </sheets>
  <definedNames>
    <definedName name="_xlnm.Print_Area" localSheetId="0">'1014081'!$A$1:$M$110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E33" i="1"/>
  <c r="F33" i="1"/>
  <c r="H33" i="1"/>
  <c r="G34" i="1"/>
  <c r="G33" i="1" s="1"/>
  <c r="G50" i="1" s="1"/>
  <c r="G48" i="1" s="1"/>
  <c r="H34" i="1"/>
  <c r="I34" i="1"/>
  <c r="I33" i="1" s="1"/>
  <c r="I50" i="1" s="1"/>
  <c r="I48" i="1" s="1"/>
  <c r="K34" i="1"/>
  <c r="L34" i="1"/>
  <c r="L33" i="1" s="1"/>
  <c r="L50" i="1" s="1"/>
  <c r="L48" i="1" s="1"/>
  <c r="G35" i="1"/>
  <c r="H35" i="1"/>
  <c r="J35" i="1" s="1"/>
  <c r="M35" i="1" s="1"/>
  <c r="K35" i="1"/>
  <c r="L35" i="1"/>
  <c r="G36" i="1"/>
  <c r="H36" i="1"/>
  <c r="J36" i="1" s="1"/>
  <c r="M36" i="1" s="1"/>
  <c r="L36" i="1"/>
  <c r="F48" i="1"/>
  <c r="G49" i="1"/>
  <c r="J49" i="1"/>
  <c r="M49" i="1" s="1"/>
  <c r="K49" i="1"/>
  <c r="L49" i="1"/>
  <c r="E50" i="1"/>
  <c r="E48" i="1" s="1"/>
  <c r="F50" i="1"/>
  <c r="H50" i="1"/>
  <c r="H48" i="1" s="1"/>
  <c r="E59" i="1"/>
  <c r="F59" i="1"/>
  <c r="G59" i="1"/>
  <c r="H59" i="1"/>
  <c r="I59" i="1"/>
  <c r="J59" i="1"/>
  <c r="G63" i="1"/>
  <c r="J63" i="1"/>
  <c r="E64" i="1"/>
  <c r="G64" i="1" s="1"/>
  <c r="J64" i="1"/>
  <c r="G65" i="1"/>
  <c r="J65" i="1"/>
  <c r="E66" i="1"/>
  <c r="G66" i="1"/>
  <c r="H66" i="1"/>
  <c r="J66" i="1" s="1"/>
  <c r="F68" i="1"/>
  <c r="F67" i="1" s="1"/>
  <c r="G68" i="1"/>
  <c r="G67" i="1" s="1"/>
  <c r="H68" i="1"/>
  <c r="H67" i="1" s="1"/>
  <c r="K67" i="1" s="1"/>
  <c r="I68" i="1"/>
  <c r="I67" i="1" s="1"/>
  <c r="J68" i="1"/>
  <c r="M68" i="1" s="1"/>
  <c r="K68" i="1"/>
  <c r="L68" i="1"/>
  <c r="F69" i="1"/>
  <c r="G69" i="1"/>
  <c r="H69" i="1"/>
  <c r="I69" i="1"/>
  <c r="J69" i="1"/>
  <c r="M69" i="1" s="1"/>
  <c r="K69" i="1"/>
  <c r="L69" i="1"/>
  <c r="E70" i="1"/>
  <c r="E67" i="1" s="1"/>
  <c r="G70" i="1"/>
  <c r="H70" i="1"/>
  <c r="J70" i="1" s="1"/>
  <c r="M70" i="1" s="1"/>
  <c r="K70" i="1"/>
  <c r="L70" i="1"/>
  <c r="G71" i="1"/>
  <c r="J71" i="1"/>
  <c r="K71" i="1"/>
  <c r="M71" i="1"/>
  <c r="G73" i="1"/>
  <c r="J73" i="1"/>
  <c r="M73" i="1" s="1"/>
  <c r="K73" i="1"/>
  <c r="L73" i="1"/>
  <c r="G74" i="1"/>
  <c r="J74" i="1"/>
  <c r="K74" i="1"/>
  <c r="L74" i="1"/>
  <c r="M74" i="1"/>
  <c r="G75" i="1"/>
  <c r="J75" i="1"/>
  <c r="M75" i="1" s="1"/>
  <c r="L75" i="1"/>
  <c r="G76" i="1"/>
  <c r="I76" i="1"/>
  <c r="I81" i="1" s="1"/>
  <c r="L76" i="1"/>
  <c r="G77" i="1"/>
  <c r="J77" i="1"/>
  <c r="K77" i="1"/>
  <c r="M77" i="1"/>
  <c r="E79" i="1"/>
  <c r="G79" i="1" s="1"/>
  <c r="H79" i="1"/>
  <c r="K79" i="1" s="1"/>
  <c r="J79" i="1"/>
  <c r="M79" i="1" s="1"/>
  <c r="F80" i="1"/>
  <c r="G80" i="1"/>
  <c r="I80" i="1"/>
  <c r="J80" i="1" s="1"/>
  <c r="M80" i="1" s="1"/>
  <c r="L80" i="1"/>
  <c r="F81" i="1"/>
  <c r="G81" i="1" s="1"/>
  <c r="E83" i="1"/>
  <c r="G83" i="1"/>
  <c r="H83" i="1"/>
  <c r="K83" i="1" s="1"/>
  <c r="E84" i="1"/>
  <c r="F84" i="1"/>
  <c r="G84" i="1"/>
  <c r="M84" i="1" s="1"/>
  <c r="H84" i="1"/>
  <c r="K84" i="1" s="1"/>
  <c r="I84" i="1"/>
  <c r="L84" i="1" s="1"/>
  <c r="J84" i="1"/>
  <c r="B94" i="1"/>
  <c r="B96" i="1"/>
  <c r="L81" i="1" l="1"/>
  <c r="J81" i="1"/>
  <c r="M81" i="1" s="1"/>
  <c r="L67" i="1"/>
  <c r="J76" i="1"/>
  <c r="M76" i="1" s="1"/>
  <c r="J34" i="1"/>
  <c r="J67" i="1"/>
  <c r="M67" i="1" s="1"/>
  <c r="H62" i="1"/>
  <c r="J62" i="1" s="1"/>
  <c r="E62" i="1"/>
  <c r="G62" i="1" s="1"/>
  <c r="K36" i="1"/>
  <c r="K33" i="1" s="1"/>
  <c r="K50" i="1" s="1"/>
  <c r="K48" i="1" s="1"/>
  <c r="J83" i="1"/>
  <c r="M83" i="1" s="1"/>
  <c r="M34" i="1" l="1"/>
  <c r="M33" i="1" s="1"/>
  <c r="M50" i="1" s="1"/>
  <c r="M48" i="1" s="1"/>
  <c r="J33" i="1"/>
  <c r="J50" i="1" s="1"/>
  <c r="J48" i="1" s="1"/>
</calcChain>
</file>

<file path=xl/sharedStrings.xml><?xml version="1.0" encoding="utf-8"?>
<sst xmlns="http://schemas.openxmlformats.org/spreadsheetml/2006/main" count="194" uniqueCount="109">
  <si>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</si>
  <si>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</si>
  <si>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</si>
  <si>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</si>
  <si>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</si>
  <si>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</si>
  <si>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</si>
  <si>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>Результативні показники виконано</t>
  </si>
  <si>
    <t>9.3. Аналіз стану виконання результативних показників</t>
  </si>
  <si>
    <t>Проводили благодійні концерти на підтримку ЗСУ</t>
  </si>
  <si>
    <t>%</t>
  </si>
  <si>
    <t>якості</t>
  </si>
  <si>
    <t>од.</t>
  </si>
  <si>
    <t>продукту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</si>
  <si>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зменшення використання  енергоносіїв</t>
  </si>
  <si>
    <t>грн</t>
  </si>
  <si>
    <t>Видатки загального фонду на забезпечення діяльності інших закладів в галузі культури і мистецтва</t>
  </si>
  <si>
    <t>затрат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</si>
  <si>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</si>
  <si>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</si>
  <si>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</si>
  <si>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N з/п</t>
  </si>
  <si>
    <t>9.2. Пояснення щодо причин розбіжностей між фактичними та затвердженими результативними показниками***</t>
  </si>
  <si>
    <t>розрахунок</t>
  </si>
  <si>
    <t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t>
  </si>
  <si>
    <t>в 4,5 раза</t>
  </si>
  <si>
    <t>Динаміка збільшення кількості проведених концертів муніципальним естрадно-духовим оркестром у плановому періоді відповідно до фактичного показника попереднього періоду</t>
  </si>
  <si>
    <t>грн.</t>
  </si>
  <si>
    <t>Середня вартість одного квитка відвідувача концерту академічного муніципального камерного хору</t>
  </si>
  <si>
    <t>Середня вартість одного квитка відвідувача концерту муніципального естрадно-духового оркестру</t>
  </si>
  <si>
    <t>Середній розмір персональної стипендії на одного провідного митця</t>
  </si>
  <si>
    <t>ефективності</t>
  </si>
  <si>
    <t>рішення сесії</t>
  </si>
  <si>
    <t>осіб</t>
  </si>
  <si>
    <t>Кількість провідних митців та викладачів шкіл естетичного виховання , які отримують персональні стипендії Хмельницької міської ради</t>
  </si>
  <si>
    <t>статистичні дані</t>
  </si>
  <si>
    <t>Кількість відвідувачів концертів академічного муніципального камерного хору</t>
  </si>
  <si>
    <t>Кількість відвідувачів концертів муніципального естрадно-духового оркестру</t>
  </si>
  <si>
    <t>Кількість проведених концертів академічним муніципальним камерним хором</t>
  </si>
  <si>
    <t>Кількість проведених концертів муніципальним естрадно-духовим оркестром</t>
  </si>
  <si>
    <t>кошторис</t>
  </si>
  <si>
    <t>на виплату персональних стипендій Хмельницької міської ради провідним митцям та викладачам мистецьких шкіл</t>
  </si>
  <si>
    <t>централізованої бухгалтерії закладів кульури</t>
  </si>
  <si>
    <t>академічного муніципального  камерного хору</t>
  </si>
  <si>
    <t>академічного муніципального  естрадно-духового оркестру</t>
  </si>
  <si>
    <t>Видатки загального фонду на забезпечення діяльності інших закладів в галузі культури і мистецтва, в т.ч.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</si>
  <si>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</si>
  <si>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</si>
  <si>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</si>
  <si>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</si>
  <si>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</si>
  <si>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 xml:space="preserve">Кількість ставок всього, в т.ч. </t>
  </si>
  <si>
    <t>інших культурно-освітніх закладів</t>
  </si>
  <si>
    <t>централізованих бухгалтерій</t>
  </si>
  <si>
    <t>мережа</t>
  </si>
  <si>
    <t xml:space="preserve">Кількість установ, у т.ч.             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</si>
  <si>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</si>
  <si>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</si>
  <si>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</si>
  <si>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</si>
  <si>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</si>
  <si>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</si>
  <si>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</si>
  <si>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9.1. Аналіз показників бюджетної програми</t>
  </si>
  <si>
    <t>9. Результативні показники бюджетної програми та аналіз їх виконання</t>
  </si>
  <si>
    <t>Усього</t>
  </si>
  <si>
    <t>Програма підтримки обдарованих дітей міста</t>
  </si>
  <si>
    <t>Програма розвитку  Хмельницької міської територіальної громади  у сфері культури на 2021-2025 роки "Нова лінія культурних змін"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</si>
  <si>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</si>
  <si>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</si>
  <si>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</si>
  <si>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</si>
  <si>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інвалідам. Були зміни до спецфонду  в частині  благодійних надходжень.</t>
  </si>
  <si>
    <t>Пояснення</t>
  </si>
  <si>
    <t>N
з/п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</si>
  <si>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</si>
  <si>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Створення належних умов для функціонування академічного муніципального камерного хору</t>
  </si>
  <si>
    <t xml:space="preserve">Створення належних умов для функціонування академічного муніципального естрадно-духового оркестру </t>
  </si>
  <si>
    <t>Створення належних умов для функціонування централізованої бухгалтерії закладів культури міста</t>
  </si>
  <si>
    <t>Напрями використання бюджетних коштів*</t>
  </si>
  <si>
    <t>7.1. Аналіз розділу "Видатки (надані кредити з бюджету) та напрями використання бюджетних коштів за бюджетною програмою"</t>
  </si>
  <si>
    <t>7. Видатки (надані кредити з бюджету) та напрями використання бюджетних коштів за бюджетною програмою</t>
  </si>
  <si>
    <t>Складання і надання кошторисної, звітної,фінансової документації, фінансування установ культури згідно із затвердженими кошторисами,надання якісних послуг з централізованого господарського обслуговування , музичне забезпечення загально-міських заходів за участю академічного  муніципального естрадно-духового оркестру та академічного муніципального камерного хору.</t>
  </si>
  <si>
    <t>Завдання</t>
  </si>
  <si>
    <t>6. Завдання бюджетної програми</t>
  </si>
  <si>
    <t>Надання  якісних послуг з централізованого господарського обслуговування, музичне забезпечення загально-міських заходів за участю академічного муніципального естрадно-духового оркестру та академічного муніципального камерного хору.</t>
  </si>
  <si>
    <t>5. Мета бюджетної програми</t>
  </si>
  <si>
    <t>Реалізація державної політики в сфері бухгалтерського обліку відповідно до національних стандартів бухгалтерського обліку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</si>
  <si>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</si>
  <si>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</si>
  <si>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</si>
  <si>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</si>
  <si>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</si>
  <si>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</si>
  <si>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</si>
  <si>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</si>
  <si>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Забезпечення діяльності закладів в галузі культури і мистецтва</t>
  </si>
  <si>
    <t>0829</t>
  </si>
  <si>
    <t>3.</t>
  </si>
  <si>
    <t>(код за ЄДРПОУ)</t>
  </si>
  <si>
    <t>(найменування відповідального виконавця)</t>
  </si>
  <si>
    <t>Управління культури і туризму Хмельницької міської ради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</si>
  <si>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</si>
  <si>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</si>
  <si>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</si>
  <si>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</si>
  <si>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01.01.2025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</si>
  <si>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</si>
  <si>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 від 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</si>
</sst>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2" borderId="0" xfId="0" applyFont="1" applyFill="1"/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top"/>
    </xf>
    <xf numFmtId="0" fontId="0" fillId="2" borderId="0" xfId="0" applyFont="1" applyFill="1" applyAlignment="1"/>
    <xf numFmtId="0" fontId="2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0" fillId="2" borderId="0" xfId="0" applyFont="1" applyFill="1" applyAlignment="1"/>
    <xf numFmtId="0" fontId="6" fillId="2" borderId="0" xfId="0" applyFont="1" applyFill="1" applyAlignment="1"/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/>
    </xf>
    <xf numFmtId="0" fontId="8" fillId="2" borderId="0" xfId="0" applyFont="1" applyFill="1" applyAlignment="1"/>
    <xf numFmtId="0" fontId="4" fillId="2" borderId="0" xfId="0" applyFont="1" applyFill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left"/>
    </xf>
    <xf numFmtId="0" fontId="9" fillId="2" borderId="6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0" fillId="2" borderId="0" xfId="0" applyFont="1" applyFill="1"/>
    <xf numFmtId="164" fontId="5" fillId="2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1" fontId="12" fillId="2" borderId="17" xfId="0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5" fillId="2" borderId="17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3" fillId="2" borderId="0" xfId="0" applyFont="1" applyFill="1" applyAlignment="1"/>
    <xf numFmtId="0" fontId="13" fillId="2" borderId="18" xfId="0" applyFont="1" applyFill="1" applyBorder="1" applyAlignment="1"/>
    <xf numFmtId="0" fontId="14" fillId="2" borderId="18" xfId="0" applyFont="1" applyFill="1" applyBorder="1" applyAlignment="1">
      <alignment horizontal="center" vertical="top" wrapText="1"/>
    </xf>
    <xf numFmtId="0" fontId="13" fillId="2" borderId="18" xfId="0" applyFont="1" applyFill="1" applyBorder="1" applyAlignment="1">
      <alignment wrapText="1"/>
    </xf>
    <xf numFmtId="0" fontId="14" fillId="2" borderId="18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/>
    <xf numFmtId="0" fontId="0" fillId="2" borderId="0" xfId="0" applyFill="1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2" borderId="0" xfId="0" applyFill="1" applyAlignment="1"/>
    <xf numFmtId="0" fontId="5" fillId="2" borderId="0" xfId="0" applyFont="1" applyFill="1" applyAlignment="1">
      <alignment horizontal="center" vertical="center"/>
    </xf>
    <xf numFmtId="0" fontId="13" fillId="2" borderId="0" xfId="0" applyFont="1" applyFill="1"/>
    <xf numFmtId="0" fontId="13" fillId="2" borderId="18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vertical="top" wrapText="1"/>
    </xf>
    <xf numFmtId="0" fontId="15" fillId="2" borderId="0" xfId="0" applyFont="1" applyFill="1" applyAlignment="1">
      <alignment horizontal="center" vertical="center"/>
    </xf>
    <xf numFmtId="0" fontId="13" fillId="2" borderId="18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09"/>
  <sheetViews>
    <sheetView tabSelected="1" zoomScale="110" zoomScaleNormal="110" workbookViewId="0">
      <selection activeCell="I81" sqref="I81"/>
    </sheetView>
  </sheetViews>
  <sheetFormatPr defaultRowHeight="15.75" x14ac:dyDescent="0.25"/>
  <cols>
    <col min="1" max="1" width="4.42578125" style="1" customWidth="1"/>
    <col min="2" max="2" width="14.140625" style="1" customWidth="1"/>
    <col min="3" max="3" width="10.42578125" style="1" customWidth="1"/>
    <col min="4" max="4" width="10.140625" style="1" customWidth="1"/>
    <col min="5" max="5" width="12.140625" style="1" customWidth="1"/>
    <col min="6" max="6" width="10.42578125" style="1" customWidth="1"/>
    <col min="7" max="7" width="11.140625" style="1" customWidth="1"/>
    <col min="8" max="8" width="14.140625" style="1" customWidth="1"/>
    <col min="9" max="9" width="12.140625" style="1" customWidth="1"/>
    <col min="10" max="10" width="13.5703125" style="1" customWidth="1"/>
    <col min="11" max="13" width="12.140625" style="1" customWidth="1"/>
    <col min="14" max="17" width="9.140625" style="1"/>
    <col min="18" max="18" width="12.28515625" style="1" customWidth="1"/>
    <col min="19" max="16384" width="9.140625" style="1"/>
  </cols>
  <sheetData>
    <row r="1" spans="1:13" ht="15.75" customHeight="1" x14ac:dyDescent="0.25">
      <c r="J1" s="116" t="s">
        <v>108</v>
      </c>
      <c r="K1" s="116"/>
      <c r="L1" s="116"/>
      <c r="M1" s="116"/>
    </row>
    <row r="2" spans="1:13" x14ac:dyDescent="0.25">
      <c r="J2" s="116"/>
      <c r="K2" s="116"/>
      <c r="L2" s="116"/>
      <c r="M2" s="116"/>
    </row>
    <row r="3" spans="1:13" x14ac:dyDescent="0.25">
      <c r="J3" s="116"/>
      <c r="K3" s="116"/>
      <c r="L3" s="116"/>
      <c r="M3" s="116"/>
    </row>
    <row r="4" spans="1:13" x14ac:dyDescent="0.25">
      <c r="J4" s="116"/>
      <c r="K4" s="116"/>
      <c r="L4" s="116"/>
      <c r="M4" s="116"/>
    </row>
    <row r="5" spans="1:13" x14ac:dyDescent="0.25">
      <c r="A5" s="115" t="s">
        <v>107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x14ac:dyDescent="0.25">
      <c r="A6" s="115" t="s">
        <v>106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</row>
    <row r="8" spans="1:13" ht="15.75" customHeight="1" x14ac:dyDescent="0.25">
      <c r="A8" s="99" t="s">
        <v>105</v>
      </c>
      <c r="B8" s="96">
        <v>1000000</v>
      </c>
      <c r="C8" s="112"/>
      <c r="D8" s="111"/>
      <c r="E8" s="110" t="s">
        <v>101</v>
      </c>
      <c r="F8" s="109"/>
      <c r="G8" s="109"/>
      <c r="H8" s="109"/>
      <c r="I8" s="108"/>
      <c r="J8" s="108"/>
      <c r="K8" s="108"/>
      <c r="L8" s="114" t="s">
        <v>104</v>
      </c>
      <c r="M8" s="113"/>
    </row>
    <row r="9" spans="1:13" s="100" customFormat="1" ht="35.25" customHeight="1" x14ac:dyDescent="0.2">
      <c r="A9" s="104"/>
      <c r="B9" s="87" t="s">
        <v>94</v>
      </c>
      <c r="C9" s="105"/>
      <c r="D9" s="104"/>
      <c r="E9" s="87" t="s">
        <v>103</v>
      </c>
      <c r="F9" s="103"/>
      <c r="G9" s="103"/>
      <c r="H9" s="103"/>
      <c r="I9" s="88"/>
      <c r="J9" s="88"/>
      <c r="K9" s="88"/>
      <c r="L9" s="102" t="s">
        <v>99</v>
      </c>
      <c r="M9" s="101"/>
    </row>
    <row r="10" spans="1:13" ht="21" customHeight="1" x14ac:dyDescent="0.25">
      <c r="A10" s="99" t="s">
        <v>102</v>
      </c>
      <c r="B10" s="96">
        <v>1000000</v>
      </c>
      <c r="C10" s="112"/>
      <c r="D10" s="111"/>
      <c r="E10" s="110" t="s">
        <v>101</v>
      </c>
      <c r="F10" s="109"/>
      <c r="G10" s="109"/>
      <c r="H10" s="109"/>
      <c r="I10" s="108"/>
      <c r="J10" s="108"/>
      <c r="K10" s="108"/>
      <c r="L10" s="107" t="str">
        <f>L8</f>
        <v>02231293</v>
      </c>
      <c r="M10" s="106"/>
    </row>
    <row r="11" spans="1:13" s="100" customFormat="1" ht="36" customHeight="1" x14ac:dyDescent="0.2">
      <c r="A11" s="104"/>
      <c r="B11" s="87" t="s">
        <v>94</v>
      </c>
      <c r="C11" s="105"/>
      <c r="D11" s="104"/>
      <c r="E11" s="87" t="s">
        <v>100</v>
      </c>
      <c r="F11" s="103"/>
      <c r="G11" s="103"/>
      <c r="H11" s="103"/>
      <c r="I11" s="88"/>
      <c r="J11" s="88"/>
      <c r="K11" s="88"/>
      <c r="L11" s="102" t="s">
        <v>99</v>
      </c>
      <c r="M11" s="101"/>
    </row>
    <row r="12" spans="1:13" s="92" customFormat="1" ht="35.25" customHeight="1" x14ac:dyDescent="0.25">
      <c r="A12" s="99" t="s">
        <v>98</v>
      </c>
      <c r="B12" s="96">
        <v>1014081</v>
      </c>
      <c r="C12" s="8"/>
      <c r="D12" s="96">
        <v>4081</v>
      </c>
      <c r="E12" s="98"/>
      <c r="F12" s="97" t="s">
        <v>97</v>
      </c>
      <c r="G12" s="96" t="s">
        <v>96</v>
      </c>
      <c r="H12" s="95"/>
      <c r="I12" s="93"/>
      <c r="J12" s="93"/>
      <c r="K12" s="93"/>
      <c r="L12" s="94" t="s">
        <v>95</v>
      </c>
      <c r="M12" s="93"/>
    </row>
    <row r="13" spans="1:13" s="85" customFormat="1" ht="71.25" customHeight="1" x14ac:dyDescent="0.25">
      <c r="A13" s="91"/>
      <c r="B13" s="87" t="s">
        <v>94</v>
      </c>
      <c r="C13" s="88"/>
      <c r="D13" s="87" t="s">
        <v>93</v>
      </c>
      <c r="E13" s="90"/>
      <c r="F13" s="89" t="s">
        <v>92</v>
      </c>
      <c r="G13" s="87" t="s">
        <v>91</v>
      </c>
      <c r="H13" s="87"/>
      <c r="I13" s="88"/>
      <c r="J13" s="88"/>
      <c r="K13" s="88"/>
      <c r="L13" s="87" t="s">
        <v>90</v>
      </c>
      <c r="M13" s="86"/>
    </row>
    <row r="14" spans="1:13" ht="19.5" customHeight="1" x14ac:dyDescent="0.25">
      <c r="A14" s="84" t="s">
        <v>89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13" x14ac:dyDescent="0.25">
      <c r="A15" s="14"/>
    </row>
    <row r="16" spans="1:13" ht="31.5" x14ac:dyDescent="0.25">
      <c r="A16" s="53" t="s">
        <v>74</v>
      </c>
      <c r="B16" s="67" t="s">
        <v>88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26" ht="38.25" customHeight="1" x14ac:dyDescent="0.25">
      <c r="A17" s="53"/>
      <c r="B17" s="71" t="s">
        <v>87</v>
      </c>
      <c r="C17" s="83"/>
      <c r="D17" s="83"/>
      <c r="E17" s="83"/>
      <c r="F17" s="83"/>
      <c r="G17" s="83"/>
      <c r="H17" s="70"/>
      <c r="I17" s="70"/>
      <c r="J17" s="70"/>
      <c r="K17" s="70"/>
      <c r="L17" s="70"/>
      <c r="M17" s="69"/>
    </row>
    <row r="18" spans="1:26" x14ac:dyDescent="0.25">
      <c r="A18" s="14"/>
    </row>
    <row r="19" spans="1:26" x14ac:dyDescent="0.25">
      <c r="A19" s="13" t="s">
        <v>86</v>
      </c>
    </row>
    <row r="20" spans="1:26" ht="40.5" customHeight="1" x14ac:dyDescent="0.25">
      <c r="A20" s="13"/>
      <c r="B20" s="20" t="s">
        <v>85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26" x14ac:dyDescent="0.25">
      <c r="A21" s="73"/>
    </row>
    <row r="22" spans="1:26" x14ac:dyDescent="0.25">
      <c r="A22" s="13" t="s">
        <v>84</v>
      </c>
    </row>
    <row r="23" spans="1:26" x14ac:dyDescent="0.25">
      <c r="A23" s="14"/>
    </row>
    <row r="24" spans="1:26" ht="32.25" customHeight="1" x14ac:dyDescent="0.25">
      <c r="A24" s="53" t="s">
        <v>74</v>
      </c>
      <c r="B24" s="67" t="s">
        <v>83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  <row r="25" spans="1:26" ht="59.25" customHeight="1" x14ac:dyDescent="0.25">
      <c r="A25" s="53"/>
      <c r="B25" s="12" t="s">
        <v>82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0"/>
    </row>
    <row r="26" spans="1:26" x14ac:dyDescent="0.25">
      <c r="A26" s="14"/>
    </row>
    <row r="27" spans="1:26" x14ac:dyDescent="0.25">
      <c r="A27" s="13" t="s">
        <v>81</v>
      </c>
    </row>
    <row r="28" spans="1:26" s="15" customFormat="1" ht="15.75" customHeight="1" x14ac:dyDescent="0.25">
      <c r="A28" s="16" t="s">
        <v>80</v>
      </c>
      <c r="B28" s="73"/>
      <c r="C28" s="16"/>
      <c r="D28" s="16"/>
      <c r="E28" s="16"/>
      <c r="F28" s="16"/>
      <c r="G28" s="16"/>
      <c r="H28" s="16"/>
      <c r="I28" s="16"/>
      <c r="J28" s="16"/>
      <c r="K28" s="16"/>
      <c r="L28" s="73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x14ac:dyDescent="0.25">
      <c r="A29" s="14"/>
      <c r="M29" s="73" t="s">
        <v>70</v>
      </c>
    </row>
    <row r="30" spans="1:26" ht="42" customHeight="1" x14ac:dyDescent="0.25">
      <c r="A30" s="67" t="s">
        <v>74</v>
      </c>
      <c r="B30" s="67" t="s">
        <v>79</v>
      </c>
      <c r="C30" s="67"/>
      <c r="D30" s="67"/>
      <c r="E30" s="67" t="s">
        <v>61</v>
      </c>
      <c r="F30" s="67"/>
      <c r="G30" s="67"/>
      <c r="H30" s="67" t="s">
        <v>68</v>
      </c>
      <c r="I30" s="67"/>
      <c r="J30" s="67"/>
      <c r="K30" s="67" t="s">
        <v>59</v>
      </c>
      <c r="L30" s="67"/>
      <c r="M30" s="67"/>
      <c r="R30" s="79"/>
      <c r="S30" s="79"/>
      <c r="T30" s="79"/>
      <c r="U30" s="79"/>
      <c r="V30" s="79"/>
      <c r="W30" s="79"/>
      <c r="X30" s="79"/>
      <c r="Y30" s="79"/>
      <c r="Z30" s="79"/>
    </row>
    <row r="31" spans="1:26" ht="33" customHeight="1" x14ac:dyDescent="0.25">
      <c r="A31" s="67"/>
      <c r="B31" s="67"/>
      <c r="C31" s="67"/>
      <c r="D31" s="67"/>
      <c r="E31" s="53" t="s">
        <v>58</v>
      </c>
      <c r="F31" s="53" t="s">
        <v>57</v>
      </c>
      <c r="G31" s="53" t="s">
        <v>56</v>
      </c>
      <c r="H31" s="53" t="s">
        <v>58</v>
      </c>
      <c r="I31" s="53" t="s">
        <v>57</v>
      </c>
      <c r="J31" s="53" t="s">
        <v>56</v>
      </c>
      <c r="K31" s="53" t="s">
        <v>58</v>
      </c>
      <c r="L31" s="53" t="s">
        <v>57</v>
      </c>
      <c r="M31" s="53" t="s">
        <v>56</v>
      </c>
      <c r="R31" s="75"/>
      <c r="S31" s="75"/>
      <c r="T31" s="75"/>
      <c r="U31" s="75"/>
      <c r="V31" s="75"/>
      <c r="W31" s="75"/>
      <c r="X31" s="75"/>
      <c r="Y31" s="75"/>
      <c r="Z31" s="75"/>
    </row>
    <row r="32" spans="1:26" x14ac:dyDescent="0.25">
      <c r="A32" s="53">
        <v>1</v>
      </c>
      <c r="B32" s="67">
        <v>2</v>
      </c>
      <c r="C32" s="67"/>
      <c r="D32" s="67"/>
      <c r="E32" s="53">
        <v>3</v>
      </c>
      <c r="F32" s="53">
        <v>4</v>
      </c>
      <c r="G32" s="53">
        <v>5</v>
      </c>
      <c r="H32" s="53">
        <v>6</v>
      </c>
      <c r="I32" s="53">
        <v>7</v>
      </c>
      <c r="J32" s="53">
        <v>8</v>
      </c>
      <c r="K32" s="53">
        <v>9</v>
      </c>
      <c r="L32" s="53">
        <v>10</v>
      </c>
      <c r="M32" s="53">
        <v>11</v>
      </c>
      <c r="R32" s="75"/>
      <c r="S32" s="75"/>
      <c r="T32" s="75"/>
      <c r="U32" s="75"/>
      <c r="V32" s="75"/>
      <c r="W32" s="75"/>
      <c r="X32" s="75"/>
      <c r="Y32" s="75"/>
      <c r="Z32" s="75"/>
    </row>
    <row r="33" spans="1:27" ht="26.25" customHeight="1" x14ac:dyDescent="0.25">
      <c r="A33" s="53"/>
      <c r="B33" s="67" t="s">
        <v>65</v>
      </c>
      <c r="C33" s="67"/>
      <c r="D33" s="67"/>
      <c r="E33" s="53">
        <f>E34+E35+E36</f>
        <v>28521503</v>
      </c>
      <c r="F33" s="53">
        <f>F34+F35+F36</f>
        <v>174400</v>
      </c>
      <c r="G33" s="53">
        <f>G34+G35+G36</f>
        <v>28695903</v>
      </c>
      <c r="H33" s="58">
        <f>H34+H35+H36</f>
        <v>28473479.189999998</v>
      </c>
      <c r="I33" s="58">
        <f>I34+I35+I36</f>
        <v>249202.1</v>
      </c>
      <c r="J33" s="58">
        <f>J34+J35+J36</f>
        <v>28722681.289999999</v>
      </c>
      <c r="K33" s="58">
        <f>K34+K35+K36</f>
        <v>-48023.810000000522</v>
      </c>
      <c r="L33" s="58">
        <f>L34+L35+L36</f>
        <v>74802.100000000006</v>
      </c>
      <c r="M33" s="58">
        <f>M34+M35+M36</f>
        <v>26778.289999998175</v>
      </c>
      <c r="R33" s="75"/>
      <c r="S33" s="75"/>
      <c r="T33" s="75"/>
      <c r="U33" s="75"/>
      <c r="V33" s="75"/>
      <c r="W33" s="75"/>
      <c r="X33" s="75"/>
      <c r="Y33" s="75"/>
      <c r="Z33" s="75"/>
    </row>
    <row r="34" spans="1:27" ht="63" customHeight="1" x14ac:dyDescent="0.25">
      <c r="A34" s="53"/>
      <c r="B34" s="67" t="s">
        <v>78</v>
      </c>
      <c r="C34" s="67"/>
      <c r="D34" s="67"/>
      <c r="E34" s="53">
        <v>5824349</v>
      </c>
      <c r="F34" s="53"/>
      <c r="G34" s="53">
        <f>E34+F34</f>
        <v>5824349</v>
      </c>
      <c r="H34" s="58">
        <f>3303398.35+681471.05+178671.81+102196.6+1539500</f>
        <v>5805237.8100000005</v>
      </c>
      <c r="I34" s="58">
        <f>106262.38</f>
        <v>106262.38</v>
      </c>
      <c r="J34" s="58">
        <f>H34+I34</f>
        <v>5911500.1900000004</v>
      </c>
      <c r="K34" s="58">
        <f>H34-E34</f>
        <v>-19111.189999999478</v>
      </c>
      <c r="L34" s="58">
        <f>I34-F34</f>
        <v>106262.38</v>
      </c>
      <c r="M34" s="58">
        <f>J34-G34</f>
        <v>87151.19000000041</v>
      </c>
      <c r="R34" s="75"/>
      <c r="S34" s="75"/>
      <c r="T34" s="75"/>
      <c r="U34" s="75"/>
      <c r="V34" s="75"/>
      <c r="W34" s="75"/>
      <c r="X34" s="75"/>
      <c r="Y34" s="75"/>
      <c r="Z34" s="75"/>
    </row>
    <row r="35" spans="1:27" ht="66" customHeight="1" x14ac:dyDescent="0.25">
      <c r="A35" s="53"/>
      <c r="B35" s="67" t="s">
        <v>77</v>
      </c>
      <c r="C35" s="67"/>
      <c r="D35" s="67"/>
      <c r="E35" s="53">
        <v>10945758</v>
      </c>
      <c r="F35" s="53">
        <v>100000</v>
      </c>
      <c r="G35" s="53">
        <f>E35+F35</f>
        <v>11045758</v>
      </c>
      <c r="H35" s="58">
        <f>8954840+1923565+17000+2292.05+13053.26+6482.1</f>
        <v>10917232.41</v>
      </c>
      <c r="I35" s="58">
        <v>56057.03</v>
      </c>
      <c r="J35" s="58">
        <f>H35+I35</f>
        <v>10973289.439999999</v>
      </c>
      <c r="K35" s="58">
        <f>H35-E35</f>
        <v>-28525.589999999851</v>
      </c>
      <c r="L35" s="58">
        <f>I35-F35</f>
        <v>-43942.97</v>
      </c>
      <c r="M35" s="58">
        <f>J35-G35</f>
        <v>-72468.560000000522</v>
      </c>
      <c r="R35" s="75"/>
      <c r="S35" s="75"/>
      <c r="T35" s="75"/>
      <c r="U35" s="75"/>
      <c r="V35" s="75"/>
      <c r="W35" s="75"/>
      <c r="X35" s="75"/>
      <c r="Y35" s="75"/>
      <c r="Z35" s="75"/>
    </row>
    <row r="36" spans="1:27" ht="59.25" customHeight="1" x14ac:dyDescent="0.25">
      <c r="A36" s="53"/>
      <c r="B36" s="67" t="s">
        <v>76</v>
      </c>
      <c r="C36" s="67"/>
      <c r="D36" s="67"/>
      <c r="E36" s="53">
        <v>11751396</v>
      </c>
      <c r="F36" s="53">
        <v>74400</v>
      </c>
      <c r="G36" s="53">
        <f>E36+F36</f>
        <v>11825796</v>
      </c>
      <c r="H36" s="58">
        <f>9571780+2105792+15100+5500+52611.61+225.36</f>
        <v>11751008.969999999</v>
      </c>
      <c r="I36" s="58">
        <v>86882.69</v>
      </c>
      <c r="J36" s="58">
        <f>H36+I36</f>
        <v>11837891.659999998</v>
      </c>
      <c r="K36" s="58">
        <f>H36-E36</f>
        <v>-387.03000000119209</v>
      </c>
      <c r="L36" s="58">
        <f>I36-F36</f>
        <v>12482.690000000002</v>
      </c>
      <c r="M36" s="58">
        <f>J36-G36</f>
        <v>12095.659999998286</v>
      </c>
      <c r="R36" s="75"/>
      <c r="S36" s="75"/>
      <c r="T36" s="75"/>
      <c r="U36" s="75"/>
      <c r="V36" s="75"/>
      <c r="W36" s="75"/>
      <c r="X36" s="75"/>
      <c r="Y36" s="75"/>
      <c r="Z36" s="75"/>
    </row>
    <row r="37" spans="1:27" ht="15" customHeight="1" x14ac:dyDescent="0.25">
      <c r="A37" s="75"/>
      <c r="B37" s="75"/>
      <c r="C37" s="75"/>
      <c r="D37" s="75"/>
      <c r="E37" s="75"/>
      <c r="F37" s="75"/>
      <c r="G37" s="75"/>
      <c r="H37" s="78"/>
      <c r="I37" s="78"/>
      <c r="J37" s="78"/>
      <c r="K37" s="78"/>
      <c r="L37" s="78"/>
      <c r="M37" s="78"/>
      <c r="R37" s="75"/>
      <c r="S37" s="75"/>
      <c r="T37" s="75"/>
      <c r="U37" s="75"/>
      <c r="V37" s="75"/>
      <c r="W37" s="75"/>
      <c r="X37" s="75"/>
      <c r="Y37" s="75"/>
      <c r="Z37" s="75"/>
    </row>
    <row r="38" spans="1:27" ht="43.5" customHeight="1" x14ac:dyDescent="0.25">
      <c r="A38" s="77" t="s">
        <v>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R38" s="75"/>
      <c r="S38" s="75"/>
      <c r="T38" s="75"/>
      <c r="U38" s="75"/>
      <c r="V38" s="75"/>
      <c r="W38" s="75"/>
      <c r="X38" s="75"/>
      <c r="Y38" s="75"/>
      <c r="Z38" s="75"/>
    </row>
    <row r="39" spans="1:27" ht="33" customHeight="1" x14ac:dyDescent="0.25">
      <c r="A39" s="25" t="s">
        <v>74</v>
      </c>
      <c r="B39" s="38" t="s">
        <v>73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6"/>
      <c r="R39" s="75"/>
      <c r="S39" s="75"/>
      <c r="T39" s="75"/>
      <c r="U39" s="75"/>
      <c r="V39" s="75"/>
      <c r="W39" s="75"/>
      <c r="X39" s="75"/>
      <c r="Y39" s="75"/>
      <c r="Z39" s="75"/>
    </row>
    <row r="40" spans="1:27" ht="20.25" customHeight="1" x14ac:dyDescent="0.25">
      <c r="A40" s="25">
        <v>1</v>
      </c>
      <c r="B40" s="38">
        <v>2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6"/>
      <c r="R40" s="75"/>
      <c r="S40" s="75"/>
      <c r="T40" s="75"/>
      <c r="U40" s="75"/>
      <c r="V40" s="75"/>
      <c r="W40" s="75"/>
      <c r="X40" s="75"/>
      <c r="Y40" s="75"/>
      <c r="Z40" s="75"/>
    </row>
    <row r="41" spans="1:27" ht="39.75" customHeight="1" x14ac:dyDescent="0.25">
      <c r="A41" s="76"/>
      <c r="B41" s="24" t="s">
        <v>72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26"/>
      <c r="R41" s="75"/>
      <c r="S41" s="75"/>
      <c r="T41" s="75"/>
      <c r="U41" s="75"/>
      <c r="V41" s="75"/>
      <c r="W41" s="75"/>
      <c r="X41" s="75"/>
      <c r="Y41" s="75"/>
      <c r="Z41" s="75"/>
    </row>
    <row r="42" spans="1:27" ht="14.25" customHeight="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</row>
    <row r="43" spans="1:27" ht="15.75" customHeight="1" x14ac:dyDescent="0.25">
      <c r="A43" s="20" t="s">
        <v>71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27" x14ac:dyDescent="0.25">
      <c r="A44" s="14"/>
      <c r="M44" s="73" t="s">
        <v>70</v>
      </c>
    </row>
    <row r="45" spans="1:27" ht="31.5" customHeight="1" x14ac:dyDescent="0.25">
      <c r="A45" s="67" t="s">
        <v>21</v>
      </c>
      <c r="B45" s="67" t="s">
        <v>69</v>
      </c>
      <c r="C45" s="67"/>
      <c r="D45" s="67"/>
      <c r="E45" s="67" t="s">
        <v>61</v>
      </c>
      <c r="F45" s="67"/>
      <c r="G45" s="67"/>
      <c r="H45" s="67" t="s">
        <v>68</v>
      </c>
      <c r="I45" s="67"/>
      <c r="J45" s="67"/>
      <c r="K45" s="67" t="s">
        <v>59</v>
      </c>
      <c r="L45" s="67"/>
      <c r="M45" s="67"/>
    </row>
    <row r="46" spans="1:27" ht="33.75" customHeight="1" x14ac:dyDescent="0.25">
      <c r="A46" s="67"/>
      <c r="B46" s="67"/>
      <c r="C46" s="67"/>
      <c r="D46" s="67"/>
      <c r="E46" s="53" t="s">
        <v>58</v>
      </c>
      <c r="F46" s="53" t="s">
        <v>57</v>
      </c>
      <c r="G46" s="53" t="s">
        <v>56</v>
      </c>
      <c r="H46" s="53" t="s">
        <v>58</v>
      </c>
      <c r="I46" s="53" t="s">
        <v>57</v>
      </c>
      <c r="J46" s="53" t="s">
        <v>56</v>
      </c>
      <c r="K46" s="53" t="s">
        <v>58</v>
      </c>
      <c r="L46" s="53" t="s">
        <v>57</v>
      </c>
      <c r="M46" s="53" t="s">
        <v>56</v>
      </c>
    </row>
    <row r="47" spans="1:27" x14ac:dyDescent="0.25">
      <c r="A47" s="53">
        <v>1</v>
      </c>
      <c r="B47" s="67">
        <v>2</v>
      </c>
      <c r="C47" s="67"/>
      <c r="D47" s="67"/>
      <c r="E47" s="53">
        <v>3</v>
      </c>
      <c r="F47" s="53">
        <v>4</v>
      </c>
      <c r="G47" s="53">
        <v>5</v>
      </c>
      <c r="H47" s="53">
        <v>6</v>
      </c>
      <c r="I47" s="53">
        <v>7</v>
      </c>
      <c r="J47" s="53">
        <v>8</v>
      </c>
      <c r="K47" s="53">
        <v>9</v>
      </c>
      <c r="L47" s="53">
        <v>10</v>
      </c>
      <c r="M47" s="53">
        <v>11</v>
      </c>
    </row>
    <row r="48" spans="1:27" ht="69.75" customHeight="1" x14ac:dyDescent="0.25">
      <c r="A48" s="53"/>
      <c r="B48" s="19" t="s">
        <v>67</v>
      </c>
      <c r="C48" s="48"/>
      <c r="D48" s="47"/>
      <c r="E48" s="56">
        <f>E50-E49</f>
        <v>27122003</v>
      </c>
      <c r="F48" s="56">
        <f>F50-F49</f>
        <v>174400</v>
      </c>
      <c r="G48" s="56">
        <f>G50-G49</f>
        <v>27296403</v>
      </c>
      <c r="H48" s="56">
        <f>H50-H49</f>
        <v>27073979.189999998</v>
      </c>
      <c r="I48" s="56">
        <f>I50-I49</f>
        <v>249202.1</v>
      </c>
      <c r="J48" s="56">
        <f>J50-J49</f>
        <v>27323181.289999999</v>
      </c>
      <c r="K48" s="56">
        <f>K50-K49</f>
        <v>-48023.810000000522</v>
      </c>
      <c r="L48" s="56">
        <f>L50-L49</f>
        <v>74802.100000000006</v>
      </c>
      <c r="M48" s="56">
        <f>M50-M49</f>
        <v>26778.289999998175</v>
      </c>
    </row>
    <row r="49" spans="1:26" ht="45" customHeight="1" x14ac:dyDescent="0.25">
      <c r="A49" s="53"/>
      <c r="B49" s="72" t="s">
        <v>66</v>
      </c>
      <c r="C49" s="72"/>
      <c r="D49" s="72"/>
      <c r="E49" s="56">
        <v>1399500</v>
      </c>
      <c r="F49" s="53"/>
      <c r="G49" s="53">
        <f>E49+F49</f>
        <v>1399500</v>
      </c>
      <c r="H49" s="53">
        <v>1399500</v>
      </c>
      <c r="I49" s="53"/>
      <c r="J49" s="53">
        <f>H49+I49</f>
        <v>1399500</v>
      </c>
      <c r="K49" s="53">
        <f>H49-E49</f>
        <v>0</v>
      </c>
      <c r="L49" s="53">
        <f>I49-F49</f>
        <v>0</v>
      </c>
      <c r="M49" s="53">
        <f>J49-G49</f>
        <v>0</v>
      </c>
    </row>
    <row r="50" spans="1:26" ht="41.25" customHeight="1" x14ac:dyDescent="0.25">
      <c r="A50" s="53"/>
      <c r="B50" s="71" t="s">
        <v>65</v>
      </c>
      <c r="C50" s="70"/>
      <c r="D50" s="69"/>
      <c r="E50" s="53">
        <f>E33</f>
        <v>28521503</v>
      </c>
      <c r="F50" s="53">
        <f>F33</f>
        <v>174400</v>
      </c>
      <c r="G50" s="53">
        <f>G33</f>
        <v>28695903</v>
      </c>
      <c r="H50" s="53">
        <f>H33</f>
        <v>28473479.189999998</v>
      </c>
      <c r="I50" s="53">
        <f>I33</f>
        <v>249202.1</v>
      </c>
      <c r="J50" s="53">
        <f>J33</f>
        <v>28722681.289999999</v>
      </c>
      <c r="K50" s="53">
        <f>K33</f>
        <v>-48023.810000000522</v>
      </c>
      <c r="L50" s="53">
        <f>L33</f>
        <v>74802.100000000006</v>
      </c>
      <c r="M50" s="53">
        <f>M33</f>
        <v>26778.289999998175</v>
      </c>
    </row>
    <row r="51" spans="1:26" x14ac:dyDescent="0.25">
      <c r="A51" s="14"/>
    </row>
    <row r="52" spans="1:26" x14ac:dyDescent="0.25">
      <c r="A52" s="13" t="s">
        <v>64</v>
      </c>
    </row>
    <row r="53" spans="1:26" s="15" customFormat="1" ht="15.75" customHeight="1" x14ac:dyDescent="0.25">
      <c r="A53" s="68" t="s">
        <v>63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x14ac:dyDescent="0.25">
      <c r="A54" s="14"/>
    </row>
    <row r="55" spans="1:26" ht="71.25" customHeight="1" x14ac:dyDescent="0.25">
      <c r="A55" s="67" t="s">
        <v>21</v>
      </c>
      <c r="B55" s="67" t="s">
        <v>20</v>
      </c>
      <c r="C55" s="67" t="s">
        <v>19</v>
      </c>
      <c r="D55" s="67" t="s">
        <v>62</v>
      </c>
      <c r="E55" s="67" t="s">
        <v>61</v>
      </c>
      <c r="F55" s="67"/>
      <c r="G55" s="67"/>
      <c r="H55" s="67" t="s">
        <v>60</v>
      </c>
      <c r="I55" s="67"/>
      <c r="J55" s="67"/>
      <c r="K55" s="67" t="s">
        <v>59</v>
      </c>
      <c r="L55" s="67"/>
      <c r="M55" s="67"/>
    </row>
    <row r="56" spans="1:26" ht="30.75" customHeight="1" x14ac:dyDescent="0.25">
      <c r="A56" s="67"/>
      <c r="B56" s="67"/>
      <c r="C56" s="67"/>
      <c r="D56" s="67"/>
      <c r="E56" s="53" t="s">
        <v>58</v>
      </c>
      <c r="F56" s="53" t="s">
        <v>57</v>
      </c>
      <c r="G56" s="53" t="s">
        <v>56</v>
      </c>
      <c r="H56" s="53" t="s">
        <v>58</v>
      </c>
      <c r="I56" s="53" t="s">
        <v>57</v>
      </c>
      <c r="J56" s="53" t="s">
        <v>56</v>
      </c>
      <c r="K56" s="53" t="s">
        <v>58</v>
      </c>
      <c r="L56" s="53" t="s">
        <v>57</v>
      </c>
      <c r="M56" s="53" t="s">
        <v>56</v>
      </c>
    </row>
    <row r="57" spans="1:26" x14ac:dyDescent="0.25">
      <c r="A57" s="53">
        <v>1</v>
      </c>
      <c r="B57" s="53">
        <v>2</v>
      </c>
      <c r="C57" s="53">
        <v>3</v>
      </c>
      <c r="D57" s="53">
        <v>4</v>
      </c>
      <c r="E57" s="53">
        <v>5</v>
      </c>
      <c r="F57" s="53">
        <v>6</v>
      </c>
      <c r="G57" s="53">
        <v>7</v>
      </c>
      <c r="H57" s="53">
        <v>8</v>
      </c>
      <c r="I57" s="53">
        <v>9</v>
      </c>
      <c r="J57" s="53">
        <v>10</v>
      </c>
      <c r="K57" s="53">
        <v>11</v>
      </c>
      <c r="L57" s="53">
        <v>12</v>
      </c>
      <c r="M57" s="53">
        <v>13</v>
      </c>
    </row>
    <row r="58" spans="1:26" ht="30.75" customHeight="1" x14ac:dyDescent="0.25">
      <c r="A58" s="54">
        <v>1</v>
      </c>
      <c r="B58" s="66" t="s">
        <v>17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  <row r="59" spans="1:26" ht="47.25" x14ac:dyDescent="0.25">
      <c r="A59" s="53"/>
      <c r="B59" s="65" t="s">
        <v>55</v>
      </c>
      <c r="C59" s="53" t="s">
        <v>12</v>
      </c>
      <c r="D59" s="53" t="s">
        <v>54</v>
      </c>
      <c r="E59" s="53">
        <f>E60+E61</f>
        <v>3</v>
      </c>
      <c r="F59" s="53">
        <f>F60+F61</f>
        <v>2</v>
      </c>
      <c r="G59" s="53">
        <f>G60+G61</f>
        <v>3</v>
      </c>
      <c r="H59" s="53">
        <f>H60+H61</f>
        <v>3</v>
      </c>
      <c r="I59" s="53">
        <f>I60+I61</f>
        <v>2</v>
      </c>
      <c r="J59" s="53">
        <f>J60+J61</f>
        <v>3</v>
      </c>
      <c r="K59" s="53"/>
      <c r="L59" s="53"/>
      <c r="M59" s="53"/>
    </row>
    <row r="60" spans="1:26" ht="53.25" customHeight="1" x14ac:dyDescent="0.25">
      <c r="A60" s="53"/>
      <c r="B60" s="64" t="s">
        <v>53</v>
      </c>
      <c r="C60" s="53" t="s">
        <v>12</v>
      </c>
      <c r="D60" s="53" t="s">
        <v>46</v>
      </c>
      <c r="E60" s="53">
        <v>1</v>
      </c>
      <c r="F60" s="53"/>
      <c r="G60" s="53">
        <v>1</v>
      </c>
      <c r="H60" s="53">
        <v>1</v>
      </c>
      <c r="I60" s="53"/>
      <c r="J60" s="53">
        <v>1</v>
      </c>
      <c r="K60" s="53"/>
      <c r="L60" s="53"/>
      <c r="M60" s="53"/>
    </row>
    <row r="61" spans="1:26" ht="66.75" customHeight="1" x14ac:dyDescent="0.25">
      <c r="A61" s="53"/>
      <c r="B61" s="65" t="s">
        <v>52</v>
      </c>
      <c r="C61" s="53" t="s">
        <v>12</v>
      </c>
      <c r="D61" s="53" t="s">
        <v>46</v>
      </c>
      <c r="E61" s="53">
        <v>2</v>
      </c>
      <c r="F61" s="53">
        <v>2</v>
      </c>
      <c r="G61" s="53">
        <v>2</v>
      </c>
      <c r="H61" s="53">
        <v>2</v>
      </c>
      <c r="I61" s="53">
        <v>2</v>
      </c>
      <c r="J61" s="53">
        <v>2</v>
      </c>
      <c r="K61" s="53"/>
      <c r="L61" s="53"/>
      <c r="M61" s="53"/>
    </row>
    <row r="62" spans="1:26" ht="50.25" customHeight="1" x14ac:dyDescent="0.25">
      <c r="A62" s="53"/>
      <c r="B62" s="63" t="s">
        <v>51</v>
      </c>
      <c r="C62" s="53" t="s">
        <v>12</v>
      </c>
      <c r="D62" s="53" t="s">
        <v>46</v>
      </c>
      <c r="E62" s="53">
        <f>E63+E64+E65+E66</f>
        <v>105.5</v>
      </c>
      <c r="F62" s="53"/>
      <c r="G62" s="53">
        <f>E62+F62</f>
        <v>105.5</v>
      </c>
      <c r="H62" s="53">
        <f>H63+H64+H65+H66</f>
        <v>105.5</v>
      </c>
      <c r="I62" s="53"/>
      <c r="J62" s="53">
        <f>H62+I62</f>
        <v>105.5</v>
      </c>
      <c r="K62" s="53"/>
      <c r="L62" s="53"/>
      <c r="M62" s="53"/>
    </row>
    <row r="63" spans="1:26" ht="42" customHeight="1" x14ac:dyDescent="0.25">
      <c r="A63" s="53"/>
      <c r="B63" s="63" t="s">
        <v>50</v>
      </c>
      <c r="C63" s="53" t="s">
        <v>12</v>
      </c>
      <c r="D63" s="53" t="s">
        <v>46</v>
      </c>
      <c r="E63" s="53">
        <v>9.5</v>
      </c>
      <c r="F63" s="53"/>
      <c r="G63" s="53">
        <f>E63+F63</f>
        <v>9.5</v>
      </c>
      <c r="H63" s="53">
        <v>9.5</v>
      </c>
      <c r="I63" s="53"/>
      <c r="J63" s="53">
        <f>H63+I63</f>
        <v>9.5</v>
      </c>
      <c r="K63" s="53"/>
      <c r="L63" s="53"/>
      <c r="M63" s="53"/>
    </row>
    <row r="64" spans="1:26" ht="30" customHeight="1" x14ac:dyDescent="0.25">
      <c r="A64" s="53"/>
      <c r="B64" s="63" t="s">
        <v>49</v>
      </c>
      <c r="C64" s="53" t="s">
        <v>12</v>
      </c>
      <c r="D64" s="53" t="s">
        <v>46</v>
      </c>
      <c r="E64" s="53">
        <f>90.75+1+0.5</f>
        <v>92.25</v>
      </c>
      <c r="F64" s="53"/>
      <c r="G64" s="53">
        <f>E64</f>
        <v>92.25</v>
      </c>
      <c r="H64" s="53">
        <v>92.25</v>
      </c>
      <c r="I64" s="53"/>
      <c r="J64" s="53">
        <f>H64</f>
        <v>92.25</v>
      </c>
      <c r="K64" s="53"/>
      <c r="L64" s="53"/>
      <c r="M64" s="53"/>
    </row>
    <row r="65" spans="1:17" ht="29.25" customHeight="1" x14ac:dyDescent="0.25">
      <c r="A65" s="53"/>
      <c r="B65" s="63" t="s">
        <v>48</v>
      </c>
      <c r="C65" s="53" t="s">
        <v>12</v>
      </c>
      <c r="D65" s="53" t="s">
        <v>46</v>
      </c>
      <c r="E65" s="53">
        <v>1.75</v>
      </c>
      <c r="F65" s="53"/>
      <c r="G65" s="53">
        <f>E65</f>
        <v>1.75</v>
      </c>
      <c r="H65" s="53">
        <v>1.75</v>
      </c>
      <c r="I65" s="53"/>
      <c r="J65" s="53">
        <f>H65</f>
        <v>1.75</v>
      </c>
      <c r="K65" s="53"/>
      <c r="L65" s="53"/>
      <c r="M65" s="53"/>
    </row>
    <row r="66" spans="1:17" ht="68.25" customHeight="1" x14ac:dyDescent="0.25">
      <c r="A66" s="53"/>
      <c r="B66" s="63" t="s">
        <v>47</v>
      </c>
      <c r="C66" s="53" t="s">
        <v>12</v>
      </c>
      <c r="D66" s="53" t="s">
        <v>46</v>
      </c>
      <c r="E66" s="53">
        <f>3-1</f>
        <v>2</v>
      </c>
      <c r="F66" s="53"/>
      <c r="G66" s="53">
        <f>E66</f>
        <v>2</v>
      </c>
      <c r="H66" s="53">
        <f>3-1</f>
        <v>2</v>
      </c>
      <c r="I66" s="53"/>
      <c r="J66" s="53">
        <f>H66</f>
        <v>2</v>
      </c>
      <c r="K66" s="53"/>
      <c r="L66" s="53"/>
      <c r="M66" s="53"/>
    </row>
    <row r="67" spans="1:17" ht="177.75" customHeight="1" x14ac:dyDescent="0.25">
      <c r="A67" s="53"/>
      <c r="B67" s="64" t="s">
        <v>45</v>
      </c>
      <c r="C67" s="51" t="s">
        <v>27</v>
      </c>
      <c r="D67" s="51" t="s">
        <v>40</v>
      </c>
      <c r="E67" s="53">
        <f>E68+E69+E70+E71</f>
        <v>28521503</v>
      </c>
      <c r="F67" s="53">
        <f>F68+F69+F70+F71</f>
        <v>174400</v>
      </c>
      <c r="G67" s="53">
        <f>G68+G69+G70+G71</f>
        <v>28695903</v>
      </c>
      <c r="H67" s="53">
        <f>H68+H69+H70+H71</f>
        <v>28473479.189999998</v>
      </c>
      <c r="I67" s="53">
        <f>I68+I69+I70+I71</f>
        <v>142939.72</v>
      </c>
      <c r="J67" s="53">
        <f>J68+J69+J70+J71</f>
        <v>28616418.909999996</v>
      </c>
      <c r="K67" s="53">
        <f>H67-E67</f>
        <v>-48023.810000002384</v>
      </c>
      <c r="L67" s="53">
        <f>I67-F67</f>
        <v>-31460.28</v>
      </c>
      <c r="M67" s="53">
        <f>J67-G67</f>
        <v>-79484.090000003576</v>
      </c>
    </row>
    <row r="68" spans="1:17" ht="108" customHeight="1" x14ac:dyDescent="0.25">
      <c r="A68" s="53"/>
      <c r="B68" s="64" t="s">
        <v>44</v>
      </c>
      <c r="C68" s="51" t="s">
        <v>27</v>
      </c>
      <c r="D68" s="51" t="s">
        <v>40</v>
      </c>
      <c r="E68" s="53">
        <v>10945758</v>
      </c>
      <c r="F68" s="53">
        <f>100000</f>
        <v>100000</v>
      </c>
      <c r="G68" s="53">
        <f>E68+F68</f>
        <v>11045758</v>
      </c>
      <c r="H68" s="58">
        <f>8954840+1923565+17000+2292.05+13053.26+6482.1</f>
        <v>10917232.41</v>
      </c>
      <c r="I68" s="53">
        <f>56057.03</f>
        <v>56057.03</v>
      </c>
      <c r="J68" s="58">
        <f>H68+I68</f>
        <v>10973289.439999999</v>
      </c>
      <c r="K68" s="53">
        <f>H68-E68</f>
        <v>-28525.589999999851</v>
      </c>
      <c r="L68" s="53">
        <f>I68-F68</f>
        <v>-43942.97</v>
      </c>
      <c r="M68" s="53">
        <f>J68-G68</f>
        <v>-72468.560000000522</v>
      </c>
    </row>
    <row r="69" spans="1:17" ht="93" customHeight="1" x14ac:dyDescent="0.25">
      <c r="A69" s="53"/>
      <c r="B69" s="64" t="s">
        <v>43</v>
      </c>
      <c r="C69" s="51" t="s">
        <v>27</v>
      </c>
      <c r="D69" s="51" t="s">
        <v>40</v>
      </c>
      <c r="E69" s="53">
        <v>11751396</v>
      </c>
      <c r="F69" s="53">
        <f>74400</f>
        <v>74400</v>
      </c>
      <c r="G69" s="53">
        <f>E69+F69</f>
        <v>11825796</v>
      </c>
      <c r="H69" s="58">
        <f>9571780+2105792+15100+5500+52611.61+225.36</f>
        <v>11751008.969999999</v>
      </c>
      <c r="I69" s="53">
        <f>86882.69</f>
        <v>86882.69</v>
      </c>
      <c r="J69" s="58">
        <f>H69+I69</f>
        <v>11837891.659999998</v>
      </c>
      <c r="K69" s="53">
        <f>H69-E69</f>
        <v>-387.03000000119209</v>
      </c>
      <c r="L69" s="53">
        <f>I69-F69</f>
        <v>12482.690000000002</v>
      </c>
      <c r="M69" s="53">
        <f>J69-G69</f>
        <v>12095.659999998286</v>
      </c>
    </row>
    <row r="70" spans="1:17" ht="92.25" customHeight="1" x14ac:dyDescent="0.25">
      <c r="A70" s="53"/>
      <c r="B70" s="64" t="s">
        <v>42</v>
      </c>
      <c r="C70" s="51" t="s">
        <v>27</v>
      </c>
      <c r="D70" s="51" t="s">
        <v>40</v>
      </c>
      <c r="E70" s="53">
        <f>4284849</f>
        <v>4284849</v>
      </c>
      <c r="F70" s="53"/>
      <c r="G70" s="53">
        <f>E70+F70</f>
        <v>4284849</v>
      </c>
      <c r="H70" s="58">
        <f>3303398.35+681471.05+178671.81+102196.6</f>
        <v>4265737.8100000005</v>
      </c>
      <c r="I70" s="53"/>
      <c r="J70" s="58">
        <f>H70+I70</f>
        <v>4265737.8100000005</v>
      </c>
      <c r="K70" s="53">
        <f>H70-E70</f>
        <v>-19111.189999999478</v>
      </c>
      <c r="L70" s="53">
        <f>I70-F70</f>
        <v>0</v>
      </c>
      <c r="M70" s="53">
        <f>J70-G70</f>
        <v>-19111.189999999478</v>
      </c>
    </row>
    <row r="71" spans="1:17" ht="182.25" customHeight="1" x14ac:dyDescent="0.25">
      <c r="A71" s="53"/>
      <c r="B71" s="63" t="s">
        <v>41</v>
      </c>
      <c r="C71" s="53" t="s">
        <v>15</v>
      </c>
      <c r="D71" s="53" t="s">
        <v>40</v>
      </c>
      <c r="E71" s="53">
        <v>1539500</v>
      </c>
      <c r="F71" s="53"/>
      <c r="G71" s="53">
        <f>E71+F71</f>
        <v>1539500</v>
      </c>
      <c r="H71" s="53">
        <v>1539500</v>
      </c>
      <c r="I71" s="53"/>
      <c r="J71" s="53">
        <f>H71</f>
        <v>1539500</v>
      </c>
      <c r="K71" s="53">
        <f>H71-E71</f>
        <v>0</v>
      </c>
      <c r="L71" s="53"/>
      <c r="M71" s="53">
        <f>J71-G71</f>
        <v>0</v>
      </c>
      <c r="Q71" s="62"/>
    </row>
    <row r="72" spans="1:17" ht="22.5" customHeight="1" x14ac:dyDescent="0.25">
      <c r="A72" s="54">
        <v>2</v>
      </c>
      <c r="B72" s="54" t="s">
        <v>13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</row>
    <row r="73" spans="1:17" ht="117.75" customHeight="1" x14ac:dyDescent="0.25">
      <c r="A73" s="53"/>
      <c r="B73" s="59" t="s">
        <v>39</v>
      </c>
      <c r="C73" s="51" t="s">
        <v>12</v>
      </c>
      <c r="D73" s="51" t="s">
        <v>35</v>
      </c>
      <c r="E73" s="53">
        <v>40</v>
      </c>
      <c r="F73" s="53">
        <v>9</v>
      </c>
      <c r="G73" s="53">
        <f>E73+F73</f>
        <v>49</v>
      </c>
      <c r="H73" s="53">
        <v>40</v>
      </c>
      <c r="I73" s="53">
        <v>9</v>
      </c>
      <c r="J73" s="53">
        <f>H73+I73</f>
        <v>49</v>
      </c>
      <c r="K73" s="53">
        <f>H73-E73</f>
        <v>0</v>
      </c>
      <c r="L73" s="53">
        <f>I73-F73</f>
        <v>0</v>
      </c>
      <c r="M73" s="53">
        <f>J73-G73</f>
        <v>0</v>
      </c>
    </row>
    <row r="74" spans="1:17" ht="114.75" customHeight="1" x14ac:dyDescent="0.25">
      <c r="A74" s="53"/>
      <c r="B74" s="59" t="s">
        <v>38</v>
      </c>
      <c r="C74" s="51" t="s">
        <v>12</v>
      </c>
      <c r="D74" s="51" t="s">
        <v>35</v>
      </c>
      <c r="E74" s="53">
        <v>42</v>
      </c>
      <c r="F74" s="53">
        <v>9</v>
      </c>
      <c r="G74" s="53">
        <f>E74+F74</f>
        <v>51</v>
      </c>
      <c r="H74" s="53">
        <v>43</v>
      </c>
      <c r="I74" s="53">
        <v>11</v>
      </c>
      <c r="J74" s="53">
        <f>H74+I74</f>
        <v>54</v>
      </c>
      <c r="K74" s="53">
        <f>H74-E74</f>
        <v>1</v>
      </c>
      <c r="L74" s="53">
        <f>I74-F74</f>
        <v>2</v>
      </c>
      <c r="M74" s="53">
        <f>J74-G74</f>
        <v>3</v>
      </c>
    </row>
    <row r="75" spans="1:17" ht="121.5" customHeight="1" x14ac:dyDescent="0.25">
      <c r="A75" s="53"/>
      <c r="B75" s="59" t="s">
        <v>37</v>
      </c>
      <c r="C75" s="51" t="s">
        <v>12</v>
      </c>
      <c r="D75" s="51" t="s">
        <v>35</v>
      </c>
      <c r="E75" s="53"/>
      <c r="F75" s="53">
        <v>1428</v>
      </c>
      <c r="G75" s="53">
        <f>E75+F75</f>
        <v>1428</v>
      </c>
      <c r="H75" s="53"/>
      <c r="I75" s="53">
        <v>1300</v>
      </c>
      <c r="J75" s="53">
        <f>H75+I75</f>
        <v>1300</v>
      </c>
      <c r="K75" s="53"/>
      <c r="L75" s="53">
        <f>I75-F75</f>
        <v>-128</v>
      </c>
      <c r="M75" s="53">
        <f>J75-G75</f>
        <v>-128</v>
      </c>
    </row>
    <row r="76" spans="1:17" ht="134.25" customHeight="1" x14ac:dyDescent="0.25">
      <c r="A76" s="53"/>
      <c r="B76" s="59" t="s">
        <v>36</v>
      </c>
      <c r="C76" s="51" t="s">
        <v>33</v>
      </c>
      <c r="D76" s="51" t="s">
        <v>35</v>
      </c>
      <c r="E76" s="53"/>
      <c r="F76" s="53">
        <v>1488</v>
      </c>
      <c r="G76" s="53">
        <f>E76+F76</f>
        <v>1488</v>
      </c>
      <c r="H76" s="53"/>
      <c r="I76" s="53">
        <f>1598</f>
        <v>1598</v>
      </c>
      <c r="J76" s="53">
        <f>H76+I76</f>
        <v>1598</v>
      </c>
      <c r="K76" s="53"/>
      <c r="L76" s="53">
        <f>I76-F76</f>
        <v>110</v>
      </c>
      <c r="M76" s="53">
        <f>J76-G76</f>
        <v>110</v>
      </c>
    </row>
    <row r="77" spans="1:17" ht="234.75" customHeight="1" x14ac:dyDescent="0.25">
      <c r="A77" s="53"/>
      <c r="B77" s="59" t="s">
        <v>34</v>
      </c>
      <c r="C77" s="51" t="s">
        <v>33</v>
      </c>
      <c r="D77" s="51" t="s">
        <v>32</v>
      </c>
      <c r="E77" s="53">
        <v>20</v>
      </c>
      <c r="F77" s="53"/>
      <c r="G77" s="53">
        <f>E77+F77</f>
        <v>20</v>
      </c>
      <c r="H77" s="53">
        <v>20</v>
      </c>
      <c r="I77" s="53"/>
      <c r="J77" s="53">
        <f>H77+I77</f>
        <v>20</v>
      </c>
      <c r="K77" s="53">
        <f>H77-E77</f>
        <v>0</v>
      </c>
      <c r="L77" s="53"/>
      <c r="M77" s="53">
        <f>K77</f>
        <v>0</v>
      </c>
    </row>
    <row r="78" spans="1:17" ht="31.5" x14ac:dyDescent="0.25">
      <c r="A78" s="54">
        <v>3</v>
      </c>
      <c r="B78" s="54" t="s">
        <v>31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</row>
    <row r="79" spans="1:17" ht="129.75" customHeight="1" x14ac:dyDescent="0.25">
      <c r="A79" s="54"/>
      <c r="B79" s="59" t="s">
        <v>30</v>
      </c>
      <c r="C79" s="53" t="s">
        <v>27</v>
      </c>
      <c r="D79" s="53" t="s">
        <v>23</v>
      </c>
      <c r="E79" s="61">
        <f>E71/E77/12</f>
        <v>6414.583333333333</v>
      </c>
      <c r="F79" s="55"/>
      <c r="G79" s="55">
        <f>E79</f>
        <v>6414.583333333333</v>
      </c>
      <c r="H79" s="61">
        <f>H71/H77/12</f>
        <v>6414.583333333333</v>
      </c>
      <c r="I79" s="55"/>
      <c r="J79" s="55">
        <f>H79</f>
        <v>6414.583333333333</v>
      </c>
      <c r="K79" s="53">
        <f>H79-E79</f>
        <v>0</v>
      </c>
      <c r="L79" s="56"/>
      <c r="M79" s="53">
        <f>J79-G79</f>
        <v>0</v>
      </c>
    </row>
    <row r="80" spans="1:17" ht="167.25" customHeight="1" x14ac:dyDescent="0.25">
      <c r="A80" s="53"/>
      <c r="B80" s="59" t="s">
        <v>29</v>
      </c>
      <c r="C80" s="53" t="s">
        <v>27</v>
      </c>
      <c r="D80" s="53" t="s">
        <v>23</v>
      </c>
      <c r="E80" s="60"/>
      <c r="F80" s="57">
        <f>F35/F75</f>
        <v>70.0280112044818</v>
      </c>
      <c r="G80" s="55">
        <f>F80</f>
        <v>70.0280112044818</v>
      </c>
      <c r="H80" s="55"/>
      <c r="I80" s="57">
        <f>91036/I75</f>
        <v>70.027692307692305</v>
      </c>
      <c r="J80" s="55">
        <f>I80</f>
        <v>70.027692307692305</v>
      </c>
      <c r="K80" s="55"/>
      <c r="L80" s="55">
        <f>I80-F80</f>
        <v>-3.188967894942607E-4</v>
      </c>
      <c r="M80" s="55">
        <f>J80-G80</f>
        <v>-3.188967894942607E-4</v>
      </c>
    </row>
    <row r="81" spans="1:26" ht="187.5" customHeight="1" x14ac:dyDescent="0.25">
      <c r="A81" s="53"/>
      <c r="B81" s="59" t="s">
        <v>28</v>
      </c>
      <c r="C81" s="53" t="s">
        <v>27</v>
      </c>
      <c r="D81" s="53" t="s">
        <v>23</v>
      </c>
      <c r="E81" s="53"/>
      <c r="F81" s="57">
        <f>F36/F76</f>
        <v>50</v>
      </c>
      <c r="G81" s="55">
        <f>F81</f>
        <v>50</v>
      </c>
      <c r="H81" s="58"/>
      <c r="I81" s="57">
        <f>95880/I76</f>
        <v>60</v>
      </c>
      <c r="J81" s="55">
        <f>I81</f>
        <v>60</v>
      </c>
      <c r="K81" s="56"/>
      <c r="L81" s="55">
        <f>I81-F81</f>
        <v>10</v>
      </c>
      <c r="M81" s="55">
        <f>J81-G81</f>
        <v>10</v>
      </c>
    </row>
    <row r="82" spans="1:26" x14ac:dyDescent="0.25">
      <c r="A82" s="54">
        <v>4</v>
      </c>
      <c r="B82" s="54" t="s">
        <v>11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P82" s="49"/>
      <c r="Q82" s="49"/>
      <c r="R82" s="49"/>
    </row>
    <row r="83" spans="1:26" ht="285.75" customHeight="1" x14ac:dyDescent="0.25">
      <c r="A83" s="54"/>
      <c r="B83" s="52" t="s">
        <v>26</v>
      </c>
      <c r="C83" s="51" t="s">
        <v>10</v>
      </c>
      <c r="D83" s="51" t="s">
        <v>23</v>
      </c>
      <c r="E83" s="50">
        <f>E73/38*100</f>
        <v>105.26315789473684</v>
      </c>
      <c r="F83" s="50" t="s">
        <v>25</v>
      </c>
      <c r="G83" s="50">
        <f>G73/40*100</f>
        <v>122.50000000000001</v>
      </c>
      <c r="H83" s="50">
        <f>H73/38*100</f>
        <v>105.26315789473684</v>
      </c>
      <c r="I83" s="50" t="s">
        <v>25</v>
      </c>
      <c r="J83" s="50">
        <f>J73/40*100</f>
        <v>122.50000000000001</v>
      </c>
      <c r="K83" s="50">
        <f>H83-E83</f>
        <v>0</v>
      </c>
      <c r="L83" s="50">
        <v>0</v>
      </c>
      <c r="M83" s="50">
        <f>J83-G83</f>
        <v>0</v>
      </c>
      <c r="P83" s="49"/>
      <c r="Q83" s="49"/>
      <c r="R83" s="49"/>
    </row>
    <row r="84" spans="1:26" ht="273.75" customHeight="1" x14ac:dyDescent="0.25">
      <c r="A84" s="53"/>
      <c r="B84" s="52" t="s">
        <v>24</v>
      </c>
      <c r="C84" s="51" t="s">
        <v>10</v>
      </c>
      <c r="D84" s="51" t="s">
        <v>23</v>
      </c>
      <c r="E84" s="50">
        <f>E74/40*100</f>
        <v>105</v>
      </c>
      <c r="F84" s="50">
        <f>F74/7*100</f>
        <v>128.57142857142858</v>
      </c>
      <c r="G84" s="50">
        <f>G74/47*100</f>
        <v>108.51063829787233</v>
      </c>
      <c r="H84" s="50">
        <f>H74/40*100</f>
        <v>107.5</v>
      </c>
      <c r="I84" s="50">
        <f>I74/7*100</f>
        <v>157.14285714285714</v>
      </c>
      <c r="J84" s="50">
        <f>J74/47*100</f>
        <v>114.89361702127661</v>
      </c>
      <c r="K84" s="50">
        <f>H84-E84</f>
        <v>2.5</v>
      </c>
      <c r="L84" s="50">
        <f>I84-F84</f>
        <v>28.571428571428555</v>
      </c>
      <c r="M84" s="50">
        <f>J84-G84</f>
        <v>6.3829787234042783</v>
      </c>
      <c r="P84" s="49"/>
      <c r="Q84" s="49"/>
      <c r="R84" s="49"/>
    </row>
    <row r="85" spans="1:26" ht="15.75" customHeight="1" x14ac:dyDescent="0.25">
      <c r="A85" s="19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7"/>
    </row>
    <row r="86" spans="1:26" s="15" customFormat="1" ht="18.75" customHeight="1" x14ac:dyDescent="0.25">
      <c r="A86" s="20" t="s">
        <v>22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s="15" customFormat="1" ht="18.7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s="15" customFormat="1" ht="18.75" customHeight="1" x14ac:dyDescent="0.25">
      <c r="A88" s="46" t="s">
        <v>21</v>
      </c>
      <c r="B88" s="45" t="s">
        <v>20</v>
      </c>
      <c r="C88" s="43"/>
      <c r="D88" s="46" t="s">
        <v>19</v>
      </c>
      <c r="E88" s="45" t="s">
        <v>18</v>
      </c>
      <c r="F88" s="44"/>
      <c r="G88" s="44"/>
      <c r="H88" s="44"/>
      <c r="I88" s="44"/>
      <c r="J88" s="44"/>
      <c r="K88" s="44"/>
      <c r="L88" s="44"/>
      <c r="M88" s="43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s="15" customFormat="1" ht="18.75" customHeight="1" x14ac:dyDescent="0.25">
      <c r="A89" s="42"/>
      <c r="B89" s="41"/>
      <c r="C89" s="39"/>
      <c r="D89" s="42"/>
      <c r="E89" s="41"/>
      <c r="F89" s="40"/>
      <c r="G89" s="40"/>
      <c r="H89" s="40"/>
      <c r="I89" s="40"/>
      <c r="J89" s="40"/>
      <c r="K89" s="40"/>
      <c r="L89" s="40"/>
      <c r="M89" s="39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s="15" customFormat="1" ht="18.75" customHeight="1" x14ac:dyDescent="0.25">
      <c r="A90" s="25">
        <v>1</v>
      </c>
      <c r="B90" s="38">
        <v>2</v>
      </c>
      <c r="C90" s="36"/>
      <c r="D90" s="25">
        <v>3</v>
      </c>
      <c r="E90" s="38">
        <v>4</v>
      </c>
      <c r="F90" s="37"/>
      <c r="G90" s="37"/>
      <c r="H90" s="37"/>
      <c r="I90" s="37"/>
      <c r="J90" s="37"/>
      <c r="K90" s="37"/>
      <c r="L90" s="37"/>
      <c r="M90" s="3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s="27" customFormat="1" ht="18.75" customHeight="1" x14ac:dyDescent="0.25">
      <c r="A91" s="32">
        <v>1</v>
      </c>
      <c r="B91" s="31" t="s">
        <v>17</v>
      </c>
      <c r="C91" s="33"/>
      <c r="D91" s="32"/>
      <c r="E91" s="31"/>
      <c r="F91" s="35"/>
      <c r="G91" s="35"/>
      <c r="H91" s="35"/>
      <c r="I91" s="35"/>
      <c r="J91" s="35"/>
      <c r="K91" s="35"/>
      <c r="L91" s="35"/>
      <c r="M91" s="33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s="15" customFormat="1" ht="92.25" customHeight="1" x14ac:dyDescent="0.25">
      <c r="A92" s="25"/>
      <c r="B92" s="24" t="s">
        <v>16</v>
      </c>
      <c r="C92" s="26"/>
      <c r="D92" s="25" t="s">
        <v>15</v>
      </c>
      <c r="E92" s="24" t="s">
        <v>14</v>
      </c>
      <c r="F92" s="34"/>
      <c r="G92" s="34"/>
      <c r="H92" s="34"/>
      <c r="I92" s="34"/>
      <c r="J92" s="34"/>
      <c r="K92" s="34"/>
      <c r="L92" s="34"/>
      <c r="M92" s="2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s="27" customFormat="1" ht="18.75" customHeight="1" x14ac:dyDescent="0.25">
      <c r="A93" s="32">
        <v>2</v>
      </c>
      <c r="B93" s="31" t="s">
        <v>13</v>
      </c>
      <c r="C93" s="33"/>
      <c r="D93" s="32"/>
      <c r="E93" s="31"/>
      <c r="F93" s="30"/>
      <c r="G93" s="30"/>
      <c r="H93" s="30"/>
      <c r="I93" s="30"/>
      <c r="J93" s="30"/>
      <c r="K93" s="30"/>
      <c r="L93" s="30"/>
      <c r="M93" s="29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s="15" customFormat="1" ht="66.75" customHeight="1" x14ac:dyDescent="0.25">
      <c r="A94" s="25"/>
      <c r="B94" s="24" t="str">
        <f>B74</f>
        <v>Кількість проведених концертів академічним муніципальним камерним хором</v>
      </c>
      <c r="C94" s="26"/>
      <c r="D94" s="25" t="s">
        <v>12</v>
      </c>
      <c r="E94" s="24" t="s">
        <v>9</v>
      </c>
      <c r="F94" s="23"/>
      <c r="G94" s="23"/>
      <c r="H94" s="23"/>
      <c r="I94" s="23"/>
      <c r="J94" s="23"/>
      <c r="K94" s="23"/>
      <c r="L94" s="23"/>
      <c r="M94" s="22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s="27" customFormat="1" ht="18.75" customHeight="1" x14ac:dyDescent="0.25">
      <c r="A95" s="32">
        <v>4</v>
      </c>
      <c r="B95" s="31" t="s">
        <v>11</v>
      </c>
      <c r="C95" s="33"/>
      <c r="D95" s="32"/>
      <c r="E95" s="31"/>
      <c r="F95" s="30"/>
      <c r="G95" s="30"/>
      <c r="H95" s="30"/>
      <c r="I95" s="30"/>
      <c r="J95" s="30"/>
      <c r="K95" s="30"/>
      <c r="L95" s="30"/>
      <c r="M95" s="29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s="15" customFormat="1" ht="146.25" customHeight="1" x14ac:dyDescent="0.25">
      <c r="A96" s="25"/>
      <c r="B96" s="24" t="str">
        <f>B84</f>
        <v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v>
      </c>
      <c r="C96" s="26"/>
      <c r="D96" s="25" t="s">
        <v>10</v>
      </c>
      <c r="E96" s="24" t="s">
        <v>9</v>
      </c>
      <c r="F96" s="23"/>
      <c r="G96" s="23"/>
      <c r="H96" s="23"/>
      <c r="I96" s="23"/>
      <c r="J96" s="23"/>
      <c r="K96" s="23"/>
      <c r="L96" s="23"/>
      <c r="M96" s="22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s="15" customFormat="1" ht="18.7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s="15" customFormat="1" ht="18.75" customHeight="1" x14ac:dyDescent="0.25">
      <c r="A98" s="20" t="s">
        <v>8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s="15" customFormat="1" ht="18.75" customHeight="1" x14ac:dyDescent="0.25">
      <c r="A99" s="19" t="s">
        <v>7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7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25">
      <c r="A100" s="14"/>
    </row>
    <row r="101" spans="1:26" ht="18" customHeight="1" x14ac:dyDescent="0.25">
      <c r="A101" s="13" t="s">
        <v>6</v>
      </c>
      <c r="B101" s="13"/>
      <c r="C101" s="13"/>
      <c r="D101" s="13"/>
    </row>
    <row r="102" spans="1:26" ht="22.5" customHeight="1" x14ac:dyDescent="0.25">
      <c r="A102" s="12" t="s">
        <v>5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26" ht="54" customHeight="1" x14ac:dyDescent="0.25">
      <c r="A103" s="9" t="s">
        <v>4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1:26" ht="19.5" customHeight="1" x14ac:dyDescent="0.25">
      <c r="A104" s="7"/>
      <c r="B104" s="7"/>
      <c r="C104" s="7"/>
      <c r="D104" s="7"/>
    </row>
    <row r="105" spans="1:26" x14ac:dyDescent="0.25">
      <c r="A105" s="3" t="s">
        <v>3</v>
      </c>
      <c r="B105" s="3"/>
      <c r="C105" s="3"/>
      <c r="D105" s="3"/>
      <c r="E105" s="3"/>
    </row>
    <row r="106" spans="1:26" ht="31.5" customHeight="1" x14ac:dyDescent="0.25">
      <c r="A106" s="3"/>
      <c r="B106" s="3"/>
      <c r="C106" s="3"/>
      <c r="D106" s="3"/>
      <c r="E106" s="3"/>
      <c r="G106" s="5"/>
      <c r="H106" s="5"/>
      <c r="J106" s="4" t="s">
        <v>2</v>
      </c>
      <c r="K106" s="4"/>
      <c r="L106" s="4"/>
      <c r="M106" s="4"/>
    </row>
    <row r="107" spans="1:26" ht="15.75" customHeight="1" x14ac:dyDescent="0.25">
      <c r="A107" s="6"/>
      <c r="B107" s="6"/>
      <c r="C107" s="6"/>
      <c r="D107" s="6"/>
      <c r="E107" s="6"/>
      <c r="J107" s="2"/>
      <c r="K107" s="2"/>
      <c r="L107" s="2"/>
      <c r="M107" s="2"/>
    </row>
    <row r="108" spans="1:26" ht="43.5" customHeight="1" x14ac:dyDescent="0.25">
      <c r="A108" s="3" t="s">
        <v>1</v>
      </c>
      <c r="B108" s="3"/>
      <c r="C108" s="3"/>
      <c r="D108" s="3"/>
      <c r="E108" s="3"/>
      <c r="G108" s="5"/>
      <c r="H108" s="5"/>
      <c r="J108" s="4" t="s">
        <v>0</v>
      </c>
      <c r="K108" s="4"/>
      <c r="L108" s="4"/>
      <c r="M108" s="4"/>
    </row>
    <row r="109" spans="1:26" ht="15.75" customHeight="1" x14ac:dyDescent="0.25">
      <c r="A109" s="3"/>
      <c r="B109" s="3"/>
      <c r="C109" s="3"/>
      <c r="D109" s="3"/>
      <c r="E109" s="3"/>
      <c r="J109" s="2"/>
      <c r="K109" s="2"/>
      <c r="L109" s="2"/>
      <c r="M109" s="2"/>
    </row>
  </sheetData>
  <mergeCells count="97">
    <mergeCell ref="L11:M11"/>
    <mergeCell ref="B12:C12"/>
    <mergeCell ref="D12:E12"/>
    <mergeCell ref="G12:K12"/>
    <mergeCell ref="L12:M12"/>
    <mergeCell ref="B13:C13"/>
    <mergeCell ref="D13:E13"/>
    <mergeCell ref="G13:K13"/>
    <mergeCell ref="L13:M13"/>
    <mergeCell ref="H55:J55"/>
    <mergeCell ref="A85:M85"/>
    <mergeCell ref="A86:M86"/>
    <mergeCell ref="B8:C8"/>
    <mergeCell ref="E8:K8"/>
    <mergeCell ref="L8:M8"/>
    <mergeCell ref="B9:C9"/>
    <mergeCell ref="E9:K9"/>
    <mergeCell ref="L9:M9"/>
    <mergeCell ref="B10:C10"/>
    <mergeCell ref="B47:D47"/>
    <mergeCell ref="B48:D48"/>
    <mergeCell ref="A55:A56"/>
    <mergeCell ref="B55:B56"/>
    <mergeCell ref="C55:C56"/>
    <mergeCell ref="E55:G55"/>
    <mergeCell ref="D55:D56"/>
    <mergeCell ref="B49:D49"/>
    <mergeCell ref="B50:D50"/>
    <mergeCell ref="B35:D35"/>
    <mergeCell ref="B36:D36"/>
    <mergeCell ref="A42:M42"/>
    <mergeCell ref="A43:M43"/>
    <mergeCell ref="A45:A46"/>
    <mergeCell ref="B45:D46"/>
    <mergeCell ref="H45:J45"/>
    <mergeCell ref="K55:M55"/>
    <mergeCell ref="R30:T30"/>
    <mergeCell ref="U30:W30"/>
    <mergeCell ref="X30:Z30"/>
    <mergeCell ref="B32:D32"/>
    <mergeCell ref="B33:D33"/>
    <mergeCell ref="B34:D34"/>
    <mergeCell ref="O42:AA42"/>
    <mergeCell ref="K45:M45"/>
    <mergeCell ref="E45:G45"/>
    <mergeCell ref="B20:M20"/>
    <mergeCell ref="B24:M24"/>
    <mergeCell ref="B25:M25"/>
    <mergeCell ref="A30:A31"/>
    <mergeCell ref="B30:D31"/>
    <mergeCell ref="E30:G30"/>
    <mergeCell ref="H30:J30"/>
    <mergeCell ref="K30:M30"/>
    <mergeCell ref="A14:M14"/>
    <mergeCell ref="B16:M16"/>
    <mergeCell ref="B17:M17"/>
    <mergeCell ref="J1:M4"/>
    <mergeCell ref="A5:M5"/>
    <mergeCell ref="A6:M6"/>
    <mergeCell ref="E10:K10"/>
    <mergeCell ref="L10:M10"/>
    <mergeCell ref="B11:C11"/>
    <mergeCell ref="E11:K11"/>
    <mergeCell ref="A88:A89"/>
    <mergeCell ref="B88:C89"/>
    <mergeCell ref="D88:D89"/>
    <mergeCell ref="E88:M89"/>
    <mergeCell ref="B90:C90"/>
    <mergeCell ref="E90:M90"/>
    <mergeCell ref="B95:C95"/>
    <mergeCell ref="E95:M95"/>
    <mergeCell ref="B94:C94"/>
    <mergeCell ref="E94:M94"/>
    <mergeCell ref="B91:C91"/>
    <mergeCell ref="E91:M91"/>
    <mergeCell ref="B92:C92"/>
    <mergeCell ref="E92:M92"/>
    <mergeCell ref="B93:C93"/>
    <mergeCell ref="E93:M93"/>
    <mergeCell ref="B96:C96"/>
    <mergeCell ref="E96:M96"/>
    <mergeCell ref="A99:M99"/>
    <mergeCell ref="A102:M102"/>
    <mergeCell ref="A103:M103"/>
    <mergeCell ref="A105:E106"/>
    <mergeCell ref="G106:H106"/>
    <mergeCell ref="J106:M106"/>
    <mergeCell ref="J107:M107"/>
    <mergeCell ref="A108:E109"/>
    <mergeCell ref="G108:H108"/>
    <mergeCell ref="J108:M108"/>
    <mergeCell ref="J109:M109"/>
    <mergeCell ref="A38:M38"/>
    <mergeCell ref="B39:M39"/>
    <mergeCell ref="B40:M40"/>
    <mergeCell ref="B41:M41"/>
    <mergeCell ref="A98:M98"/>
  </mergeCells>
  <pageMargins left="0.16" right="0.16" top="0.35" bottom="0.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1014081</vt:lpstr>
      <vt:lpstr>'1014081'!Область_друку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2025-03-14T10:05:43Z</dcterms:created>
  <dcterms:modified xsi:type="dcterms:W3CDTF">2025-03-14T10:06:03Z</dcterms:modified>
</cp:coreProperties>
</file>