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1416030" sheetId="1" r:id="rId1"/>
  </sheets>
  <definedNames>
    <definedName name="_xlnm.Print_Area" localSheetId="0">'КПК 1416030'!$A$1:$BL$326</definedName>
  </definedNames>
  <calcPr fullCalcOnLoad="1"/>
</workbook>
</file>

<file path=xl/comments1.xml><?xml version="1.0" encoding="utf-8"?>
<comments xmlns="http://schemas.openxmlformats.org/spreadsheetml/2006/main">
  <authors>
    <author>S_Smal</author>
  </authors>
  <commentList>
    <comment ref="G244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</t>
        </r>
      </text>
    </comment>
    <comment ref="AO93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200 тис.грн Зелене
-30 тис. грн УКІ
+30 тис.грн Зелене
</t>
        </r>
      </text>
    </comment>
  </commentList>
</comments>
</file>

<file path=xl/sharedStrings.xml><?xml version="1.0" encoding="utf-8"?>
<sst xmlns="http://schemas.openxmlformats.org/spreadsheetml/2006/main" count="674" uniqueCount="271">
  <si>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</si>
  <si>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</si>
  <si>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</si>
  <si>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</si>
  <si>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</si>
  <si>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</si>
  <si>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</si>
  <si>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</si>
  <si>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</si>
  <si>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</si>
  <si>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</si>
  <si>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</si>
  <si>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</si>
  <si>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</si>
  <si>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</si>
  <si>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</si>
  <si>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</si>
  <si>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</si>
  <si>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</si>
  <si>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</si>
  <si>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</si>
  <si>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</si>
  <si>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</si>
  <si>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</si>
  <si>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</si>
  <si>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</si>
  <si>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</si>
  <si>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</si>
  <si>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</si>
  <si>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</si>
  <si>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</si>
  <si>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</si>
  <si>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</si>
  <si>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</si>
  <si>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</si>
  <si>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</si>
  <si>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</si>
  <si>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</si>
  <si>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</si>
  <si>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</si>
  <si>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</si>
  <si>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</si>
  <si>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</si>
  <si>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</si>
  <si>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</si>
  <si>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</si>
  <si>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</si>
  <si>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</si>
  <si>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</si>
  <si>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</si>
  <si>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</si>
  <si>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</si>
  <si>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</si>
  <si>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</si>
  <si>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</si>
  <si>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</si>
  <si>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</si>
  <si>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</si>
  <si>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</si>
  <si>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</si>
  <si>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</si>
  <si>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</si>
  <si>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</si>
  <si>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</si>
  <si>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</si>
  <si>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</si>
  <si>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</si>
  <si>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</si>
  <si>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</si>
  <si>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</si>
  <si>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</si>
  <si>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</si>
  <si>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</si>
  <si>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</si>
  <si>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</si>
  <si>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</si>
  <si>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</si>
  <si>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</si>
  <si>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</si>
  <si>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</si>
  <si>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</si>
  <si>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</si>
  <si>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</si>
  <si>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</si>
  <si>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</si>
  <si>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</si>
  <si>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</si>
  <si>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</si>
  <si>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</si>
  <si>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</si>
  <si>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парків і скверів міста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</si>
  <si>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</si>
  <si>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</si>
  <si>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</si>
  <si>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</si>
  <si>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</si>
  <si>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</si>
  <si>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</si>
  <si>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</si>
  <si>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</si>
  <si>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</si>
  <si>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</si>
  <si>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</si>
  <si>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</si>
  <si>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</si>
  <si>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</si>
  <si>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</si>
  <si>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</si>
  <si>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</si>
  <si>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</si>
  <si>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</si>
  <si>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</si>
  <si>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темп зростання витрат на утримання об'єктів зовнішнього освітлення порівняно з попереднім періодом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</si>
  <si>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</si>
  <si>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</si>
  <si>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</si>
  <si>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</si>
  <si>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</si>
  <si>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</si>
  <si>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</si>
  <si>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</si>
  <si>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</si>
  <si>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</si>
  <si>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</si>
  <si>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</si>
  <si>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</si>
  <si>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</si>
  <si>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</si>
  <si>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</si>
  <si>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</si>
  <si>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</si>
  <si>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</si>
  <si>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</si>
  <si>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</si>
  <si>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</si>
  <si>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</si>
  <si>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</si>
  <si>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</si>
  <si>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</si>
  <si>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</si>
  <si>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</si>
  <si>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</si>
  <si>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</si>
  <si>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охорона міських новорічних ялинок</t>
  </si>
  <si>
    <t>демонтаж незаконно встановлених малих архітектурних форм, зовнішньої реклами та білбордів</t>
  </si>
  <si>
    <t>проведення просвітницької діяльності, спрямованої на підвищення рівня екологічної свідомості громадян</t>
  </si>
  <si>
    <t>кількість МАФ, які планується демонтувати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</si>
  <si>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</si>
  <si>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</si>
  <si>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середня ватртість демонтажу 1 незаконно встановленого МАФ</t>
  </si>
  <si>
    <t xml:space="preserve">витрати на проведення просвітницької діяльності 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</si>
  <si>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</si>
  <si>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</si>
  <si>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</si>
  <si>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</si>
  <si>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</si>
  <si>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</si>
  <si>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</si>
  <si>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</si>
  <si>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</si>
  <si>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</si>
  <si>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</si>
  <si>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</si>
  <si>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</si>
  <si>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</si>
  <si>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</si>
  <si>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</si>
  <si>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</si>
  <si>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</si>
  <si>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</si>
  <si>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капітальний ремонт комунальних майданчиків для вигулу собак на території м. Хмельницького (в т.ч. ПКД, експертиза)</t>
  </si>
  <si>
    <t>штатний розпис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</si>
  <si>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</si>
  <si>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</si>
  <si>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поточного ремонту 1 контейнерного майданчика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</si>
  <si>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</si>
  <si>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</si>
  <si>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</si>
  <si>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</si>
  <si>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</si>
  <si>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</si>
  <si>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</si>
  <si>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</si>
  <si>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</si>
  <si>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</si>
  <si>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</si>
  <si>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</si>
  <si>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</si>
  <si>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</si>
  <si>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</si>
  <si>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</si>
  <si>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питома вага площі кладовищ, що необхідно утримувати, до загальної площі кладовищ, що заплановано утримувати</t>
  </si>
  <si>
    <t xml:space="preserve">кількість проєктно-кошторисної документації, яку планується виготовити 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</si>
  <si>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</si>
  <si>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</si>
  <si>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</si>
  <si>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бюджетної програми місцевого бюджету на 2022  рік</t>
  </si>
  <si>
    <t>поточний ремонт  пішохідної доріжки в районі будинку № 21 на вул. П. Мирного в м. Хмельницькому</t>
  </si>
  <si>
    <t>поточний ремонт підпірної стінки у сквері "Вічний вогонь"</t>
  </si>
  <si>
    <t>обсяг видатків на розробку проєктів земельних ділянок кладовищ ОТГ</t>
  </si>
  <si>
    <t>кількість проєктів земельних ділянок кладовищ ОТГ, які необхідно та планується розробити</t>
  </si>
  <si>
    <t>середні витрати на розробку 1 проекту земельної ділянки</t>
  </si>
  <si>
    <t>питома вага кількість проєктів земельних ділянок кладовищ ОТГ, які необхідно розробити до кількості, які планується розробити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</si>
  <si>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</si>
  <si>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</si>
  <si>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 xml:space="preserve">послуги по поточному ремонту та утриманню зелених насаджень, штучних споруд та малих архітектурних форм міста 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</si>
  <si>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</si>
  <si>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</si>
  <si>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</si>
  <si>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відняти МАФ</t>
  </si>
  <si>
    <t>обсяг видатків, в т. ч.</t>
  </si>
  <si>
    <t>тех завд на тендер</t>
  </si>
  <si>
    <t>тис. м</t>
  </si>
  <si>
    <t xml:space="preserve">заходи з поточного ремонту та утримання зелених насаджень </t>
  </si>
  <si>
    <t>Завдання 11. Виконання заходів Програми забезпечення діяльності комунального підприємства "Муніципальна дружина "</t>
  </si>
  <si>
    <t>Завдання 11. Забезпечення діяльності комунального підприємства "Муніципальна дружина"</t>
  </si>
  <si>
    <t xml:space="preserve">перелік контейнерних майданчиків з місцем для складування негабаритних відходів </t>
  </si>
  <si>
    <t>площа тротуарів, пішохідних доріжок, що необхідно та планується відремонтувати</t>
  </si>
  <si>
    <t>кількість світлофорних об'єктів, які  планується  утримувати</t>
  </si>
  <si>
    <t>середні витрати на поточний ремонт 1 кв. м площі тротуарів, пішохідних доріжок</t>
  </si>
  <si>
    <t>темп зростання середньої вартості  утримання світлофорних об'єктів в порівнянні з попереднім роком</t>
  </si>
  <si>
    <t>темп збільшння витрат на охорону ялинок порівняно з попереднім періодом</t>
  </si>
  <si>
    <t>поточний ремонт пам’ятників на території ХМТГ</t>
  </si>
  <si>
    <t>витрати на ліквідацію стихійних сміттєзвалищ на території ХМТГ</t>
  </si>
  <si>
    <t>ліквідація стихійних сміттєзвалищ на території ХМТГ</t>
  </si>
  <si>
    <t>витрати на поточний ремонт пам’ятників на території ХМТГ</t>
  </si>
  <si>
    <t>протяжність території, яку необхідно утримувати</t>
  </si>
  <si>
    <t>середні витрати на утримання 100 м території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</si>
  <si>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</si>
  <si>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</si>
  <si>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>питома вага кількості об'єктів, які планується відремонтувати до загальної кількості, що потребують ремонту</t>
  </si>
  <si>
    <t>витрати на ПКД на капітальний ремонт комунальних майданчиків для вигулу собак на території м. Хмельницького</t>
  </si>
  <si>
    <t>Парк Подільський 200 тис.грн ПКД</t>
  </si>
  <si>
    <t xml:space="preserve">витрати на споживання 1 кВт електроенергії </t>
  </si>
  <si>
    <t>кількість об'єктів благоустрою, які заплановано відремонтувати</t>
  </si>
  <si>
    <t>відсоток кількості МАФ, що необхідно демонтувати до кількості, згідно яких винесено рішення про їх демонтаж</t>
  </si>
  <si>
    <t>службова записка відділу з благоустрою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</si>
  <si>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</si>
  <si>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 xml:space="preserve">відсоток передбачених коштів на оплату електроенергії зовнішнього освітлення до обсягу необхідних коштів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</si>
  <si>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</si>
  <si>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питома вага протяжності територій, що заплановано утримувати до протяжності території, що необхідно утримувати</t>
  </si>
  <si>
    <t>кв. м</t>
  </si>
  <si>
    <t xml:space="preserve">j,cnt;tys </t>
  </si>
  <si>
    <t>питома вага площі тротуарів, пішохідних доріжок, що заплановано відремонтувати до площі тротуарів, пішохідних доріжок, що необхідно відремонтувати</t>
  </si>
  <si>
    <t>Завдання 3. Проведення поточного ремонту електричних мереж</t>
  </si>
  <si>
    <t>Проведення поточного ремонту електричних мереж</t>
  </si>
  <si>
    <t>утримання зелених насаджень – видалення аварійних дерев на території ХМТГ</t>
  </si>
  <si>
    <t>утримання зелених насаджень – знешкодження омели, обрізання крон дерев і кущів на території ХМТГ</t>
  </si>
  <si>
    <t xml:space="preserve">поточний ремонт об’єктів благоустрою - влаштування тротуарів, пішохідних доріжок 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</si>
  <si>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</si>
  <si>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</si>
  <si>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</si>
  <si>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</si>
  <si>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</si>
  <si>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</si>
  <si>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</si>
  <si>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видатки на розробку дислокацій технічних засобів регулювання дорожнім рухом (схем ОДР) на вулично-шляховій (дорожній) мережі м. Хмельницького</t>
  </si>
  <si>
    <t>рішення виконавчого комітету</t>
  </si>
  <si>
    <t>кількість схем ОДР, які планується розробити</t>
  </si>
  <si>
    <t>середні витрати на розробку 1 од. схеми ОДР</t>
  </si>
  <si>
    <t>вартість капітального ремонту 1 спортивного майданчика</t>
  </si>
  <si>
    <t>капітальний ремонт спортивного майданчика</t>
  </si>
  <si>
    <t>кількість спортивних майданчиків, які планується відремонтувати</t>
  </si>
  <si>
    <t>видатки на утримання підземних переходів - облаштування укриття в пішохідному переході в м-ні Ружична</t>
  </si>
  <si>
    <t>кількість укриттів, які планується облаштувати</t>
  </si>
  <si>
    <t>витрати на облаштування 1 укриття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</si>
  <si>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року № 467 "Про внесення змін до бюджету Хмельницької міської територіальної громади на 2022 рік", рішення виконавчого комітету Хмельницької міської ради від 11.08.2022 року № 597 "Про надання дозволу управлінню комунальної інфраструктури та фінансовому управлінню на внесення змін до паспортів бюджетних програм",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рік", рішення виконавчого комітету Хмельницької міської ради від 08.09.2022 року № 636 "Про внесення змін до бюджету Хмельницької міської територіальної громади на 2022 рік", рішення виконавчого комітету Хмельницької міської ради від 08.09.2022 року № 636 "Про внесення змін до бюджету Хмельницької міської територіальної громади на 2022 рік",  рішення виконавчого комітету Хмельницької міської ради від 22.09.2022 року № 681 "Про внесення змін до бюджету Хмельницької міської територіальної громади на 2022 рік"</t>
  </si>
  <si>
    <t>В. о. начальника управління комунальної інфраструктури</t>
  </si>
  <si>
    <t>В. КАБАЛЬСЬКИЙ</t>
  </si>
  <si>
    <t>середня вартість утримання 1 світлофорного об'єкту ( в т. ч. витрати на поточний ремонт, матеріали)</t>
  </si>
  <si>
    <t>Програма підтримки і  розвитку житлово-комунальної інфраструктури Хмельницької міської територіальної громади  на 2022-2027 роки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</si>
</sst>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#,##0.000"/>
    <numFmt numFmtId="186" formatCode="#,##0.0000"/>
    <numFmt numFmtId="187" formatCode="[$-422]d\ mmmm\ yyyy&quot; р.&quot;"/>
    <numFmt numFmtId="188" formatCode="0.0000000000"/>
    <numFmt numFmtId="189" formatCode="0.000000000"/>
    <numFmt numFmtId="190" formatCode="0.00000000"/>
    <numFmt numFmtId="191" formatCode="0.0000000"/>
  </numFmts>
  <fonts count="6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>
      <alignment horizontal="left"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179" fontId="4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2" fillId="33" borderId="0" xfId="54" applyFont="1" applyFill="1" applyBorder="1" applyAlignment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2" fillId="33" borderId="0" xfId="54" applyNumberFormat="1" applyFont="1" applyFill="1" applyBorder="1" applyAlignment="1">
      <alignment vertical="center" wrapText="1"/>
      <protection/>
    </xf>
    <xf numFmtId="0" fontId="1" fillId="33" borderId="0" xfId="0" applyFont="1" applyFill="1" applyBorder="1" applyAlignment="1">
      <alignment/>
    </xf>
    <xf numFmtId="0" fontId="2" fillId="33" borderId="0" xfId="54" applyFont="1" applyFill="1" applyBorder="1" applyAlignment="1">
      <alignment horizontal="center" vertical="center" wrapText="1"/>
      <protection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0" xfId="54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 wrapText="1"/>
    </xf>
    <xf numFmtId="0" fontId="1" fillId="33" borderId="11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3" fillId="33" borderId="0" xfId="54" applyFont="1" applyFill="1" applyBorder="1" applyAlignment="1">
      <alignment vertical="center" wrapText="1"/>
      <protection/>
    </xf>
    <xf numFmtId="0" fontId="63" fillId="33" borderId="0" xfId="0" applyFont="1" applyFill="1" applyBorder="1" applyAlignment="1">
      <alignment vertical="center" wrapText="1"/>
    </xf>
    <xf numFmtId="4" fontId="62" fillId="33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4" fontId="61" fillId="33" borderId="0" xfId="0" applyNumberFormat="1" applyFont="1" applyFill="1" applyBorder="1" applyAlignment="1">
      <alignment/>
    </xf>
    <xf numFmtId="181" fontId="61" fillId="33" borderId="0" xfId="0" applyNumberFormat="1" applyFont="1" applyFill="1" applyBorder="1" applyAlignment="1">
      <alignment/>
    </xf>
    <xf numFmtId="179" fontId="61" fillId="33" borderId="0" xfId="0" applyNumberFormat="1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2" fontId="62" fillId="33" borderId="0" xfId="0" applyNumberFormat="1" applyFont="1" applyFill="1" applyBorder="1" applyAlignment="1">
      <alignment/>
    </xf>
    <xf numFmtId="4" fontId="63" fillId="33" borderId="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33" borderId="12" xfId="54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" fontId="2" fillId="33" borderId="12" xfId="54" applyNumberFormat="1" applyFont="1" applyFill="1" applyBorder="1" applyAlignment="1">
      <alignment horizontal="center" vertical="center" wrapText="1"/>
      <protection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vertical="center" wrapText="1"/>
      <protection/>
    </xf>
    <xf numFmtId="0" fontId="1" fillId="33" borderId="12" xfId="0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" fontId="19" fillId="33" borderId="12" xfId="0" applyNumberFormat="1" applyFont="1" applyFill="1" applyBorder="1" applyAlignment="1">
      <alignment horizontal="center" vertical="center" wrapText="1"/>
    </xf>
    <xf numFmtId="181" fontId="16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33" borderId="13" xfId="49" applyFont="1" applyFill="1" applyBorder="1" applyAlignment="1">
      <alignment vertical="center" wrapText="1"/>
      <protection/>
    </xf>
    <xf numFmtId="0" fontId="2" fillId="33" borderId="14" xfId="49" applyFont="1" applyFill="1" applyBorder="1" applyAlignment="1">
      <alignment vertical="center" wrapText="1"/>
      <protection/>
    </xf>
    <xf numFmtId="0" fontId="2" fillId="33" borderId="15" xfId="49" applyFont="1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4" applyFont="1" applyFill="1" applyBorder="1" applyAlignment="1">
      <alignment horizontal="left" vertical="center" wrapText="1"/>
      <protection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3" fillId="33" borderId="13" xfId="54" applyFont="1" applyFill="1" applyBorder="1" applyAlignment="1">
      <alignment vertical="center" wrapText="1"/>
      <protection/>
    </xf>
    <xf numFmtId="0" fontId="3" fillId="33" borderId="14" xfId="54" applyFont="1" applyFill="1" applyBorder="1" applyAlignment="1">
      <alignment vertical="center" wrapText="1"/>
      <protection/>
    </xf>
    <xf numFmtId="0" fontId="3" fillId="33" borderId="15" xfId="54" applyFont="1" applyFill="1" applyBorder="1" applyAlignment="1">
      <alignment vertical="center" wrapText="1"/>
      <protection/>
    </xf>
    <xf numFmtId="0" fontId="2" fillId="33" borderId="13" xfId="54" applyFont="1" applyFill="1" applyBorder="1" applyAlignment="1">
      <alignment vertical="center" wrapText="1"/>
      <protection/>
    </xf>
    <xf numFmtId="0" fontId="2" fillId="33" borderId="14" xfId="54" applyFont="1" applyFill="1" applyBorder="1" applyAlignment="1">
      <alignment vertical="center" wrapText="1"/>
      <protection/>
    </xf>
    <xf numFmtId="0" fontId="2" fillId="33" borderId="15" xfId="54" applyFont="1" applyFill="1" applyBorder="1" applyAlignment="1">
      <alignment vertical="center" wrapText="1"/>
      <protection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2" xfId="54" applyFont="1" applyFill="1" applyBorder="1" applyAlignment="1">
      <alignment vertical="center" wrapText="1"/>
      <protection/>
    </xf>
    <xf numFmtId="0" fontId="2" fillId="33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wrapText="1"/>
    </xf>
    <xf numFmtId="0" fontId="2" fillId="33" borderId="13" xfId="54" applyFont="1" applyFill="1" applyBorder="1" applyAlignment="1">
      <alignment horizontal="left" vertical="center" wrapText="1"/>
      <protection/>
    </xf>
    <xf numFmtId="0" fontId="2" fillId="33" borderId="14" xfId="54" applyFont="1" applyFill="1" applyBorder="1" applyAlignment="1">
      <alignment horizontal="left" vertical="center" wrapText="1"/>
      <protection/>
    </xf>
    <xf numFmtId="0" fontId="2" fillId="33" borderId="15" xfId="54" applyFont="1" applyFill="1" applyBorder="1" applyAlignment="1">
      <alignment horizontal="left" vertical="center" wrapText="1"/>
      <protection/>
    </xf>
    <xf numFmtId="0" fontId="23" fillId="33" borderId="0" xfId="0" applyFont="1" applyFill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 quotePrefix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0" fontId="11" fillId="33" borderId="10" xfId="0" applyFont="1" applyFill="1" applyBorder="1" applyAlignment="1" quotePrefix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33" borderId="13" xfId="54" applyFont="1" applyFill="1" applyBorder="1" applyAlignment="1">
      <alignment horizontal="left" vertical="center" wrapText="1"/>
      <protection/>
    </xf>
    <xf numFmtId="0" fontId="3" fillId="33" borderId="14" xfId="54" applyFont="1" applyFill="1" applyBorder="1" applyAlignment="1">
      <alignment horizontal="left" vertical="center" wrapText="1"/>
      <protection/>
    </xf>
    <xf numFmtId="0" fontId="3" fillId="33" borderId="15" xfId="54" applyFont="1" applyFill="1" applyBorder="1" applyAlignment="1">
      <alignment horizontal="left" vertical="center" wrapText="1"/>
      <protection/>
    </xf>
    <xf numFmtId="0" fontId="19" fillId="33" borderId="12" xfId="0" applyFont="1" applyFill="1" applyBorder="1" applyAlignment="1">
      <alignment horizontal="center" vertical="center" wrapText="1"/>
    </xf>
    <xf numFmtId="180" fontId="2" fillId="33" borderId="13" xfId="54" applyNumberFormat="1" applyFont="1" applyFill="1" applyBorder="1" applyAlignment="1">
      <alignment horizontal="center" vertical="center" wrapText="1"/>
      <protection/>
    </xf>
    <xf numFmtId="180" fontId="2" fillId="33" borderId="14" xfId="54" applyNumberFormat="1" applyFont="1" applyFill="1" applyBorder="1" applyAlignment="1">
      <alignment horizontal="center" vertical="center" wrapText="1"/>
      <protection/>
    </xf>
    <xf numFmtId="180" fontId="2" fillId="33" borderId="15" xfId="54" applyNumberFormat="1" applyFont="1" applyFill="1" applyBorder="1" applyAlignment="1">
      <alignment horizontal="center" vertical="center" wrapText="1"/>
      <protection/>
    </xf>
    <xf numFmtId="3" fontId="2" fillId="33" borderId="12" xfId="54" applyNumberFormat="1" applyFont="1" applyFill="1" applyBorder="1" applyAlignment="1">
      <alignment horizontal="center" vertical="center" wrapText="1"/>
      <protection/>
    </xf>
    <xf numFmtId="180" fontId="2" fillId="33" borderId="12" xfId="54" applyNumberFormat="1" applyFont="1" applyFill="1" applyBorder="1" applyAlignment="1">
      <alignment horizontal="center" vertical="center" wrapText="1"/>
      <protection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79" fontId="2" fillId="33" borderId="12" xfId="0" applyNumberFormat="1" applyFont="1" applyFill="1" applyBorder="1" applyAlignment="1">
      <alignment horizontal="center" vertical="center" wrapText="1"/>
    </xf>
    <xf numFmtId="0" fontId="2" fillId="33" borderId="12" xfId="54" applyNumberFormat="1" applyFont="1" applyFill="1" applyBorder="1" applyAlignment="1">
      <alignment horizontal="center" vertical="center" wrapText="1"/>
      <protection/>
    </xf>
    <xf numFmtId="179" fontId="2" fillId="33" borderId="12" xfId="0" applyNumberFormat="1" applyFont="1" applyFill="1" applyBorder="1" applyAlignment="1">
      <alignment horizontal="center" vertical="center"/>
    </xf>
    <xf numFmtId="185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185" fontId="16" fillId="33" borderId="12" xfId="0" applyNumberFormat="1" applyFont="1" applyFill="1" applyBorder="1" applyAlignment="1">
      <alignment horizontal="center" vertical="center" wrapText="1"/>
    </xf>
    <xf numFmtId="0" fontId="3" fillId="33" borderId="12" xfId="54" applyFont="1" applyFill="1" applyBorder="1" applyAlignment="1">
      <alignment horizontal="center" vertical="center" wrapText="1"/>
      <protection/>
    </xf>
    <xf numFmtId="0" fontId="19" fillId="33" borderId="12" xfId="0" applyFont="1" applyFill="1" applyBorder="1" applyAlignment="1">
      <alignment horizontal="left" vertical="center" wrapText="1"/>
    </xf>
    <xf numFmtId="2" fontId="2" fillId="33" borderId="12" xfId="54" applyNumberFormat="1" applyFont="1" applyFill="1" applyBorder="1" applyAlignment="1">
      <alignment horizontal="center" vertical="center" wrapText="1"/>
      <protection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12" xfId="54" applyFont="1" applyFill="1" applyBorder="1" applyAlignment="1">
      <alignment horizontal="left" vertical="center" wrapText="1"/>
      <protection/>
    </xf>
    <xf numFmtId="2" fontId="1" fillId="33" borderId="12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" xfId="49"/>
    <cellStyle name="Итог" xfId="50"/>
    <cellStyle name="Контрольная ячейка" xfId="51"/>
    <cellStyle name="Название" xfId="52"/>
    <cellStyle name="Нейтральный" xfId="53"/>
    <cellStyle name="Обычный_Паспорт_Звіт 2012 остання сесія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26"/>
  <sheetViews>
    <sheetView tabSelected="1" view="pageBreakPreview" zoomScaleSheetLayoutView="100" zoomScalePageLayoutView="0" workbookViewId="0" topLeftCell="A70">
      <selection activeCell="AO7" sqref="AO7:AU7"/>
    </sheetView>
  </sheetViews>
  <sheetFormatPr defaultColWidth="9.00390625" defaultRowHeight="12.75"/>
  <cols>
    <col min="1" max="18" width="2.875" style="1" customWidth="1"/>
    <col min="19" max="19" width="3.00390625" style="1" customWidth="1"/>
    <col min="20" max="21" width="2.875" style="1" customWidth="1"/>
    <col min="22" max="22" width="3.625" style="1" customWidth="1"/>
    <col min="23" max="23" width="2.875" style="1" customWidth="1"/>
    <col min="24" max="24" width="3.375" style="1" customWidth="1"/>
    <col min="25" max="25" width="3.875" style="1" customWidth="1"/>
    <col min="26" max="40" width="2.875" style="1" customWidth="1"/>
    <col min="41" max="41" width="5.125" style="1" customWidth="1"/>
    <col min="42" max="54" width="2.875" style="1" customWidth="1"/>
    <col min="55" max="55" width="3.625" style="1" customWidth="1"/>
    <col min="56" max="65" width="2.875" style="1" customWidth="1"/>
    <col min="66" max="68" width="3.00390625" style="1" customWidth="1"/>
    <col min="69" max="69" width="4.00390625" style="1" customWidth="1"/>
    <col min="70" max="70" width="12.875" style="1" customWidth="1"/>
    <col min="71" max="71" width="13.25390625" style="1" customWidth="1"/>
    <col min="72" max="72" width="9.625" style="1" customWidth="1"/>
    <col min="73" max="73" width="6.625" style="1" customWidth="1"/>
    <col min="74" max="77" width="3.00390625" style="1" customWidth="1"/>
    <col min="78" max="78" width="4.625" style="1" customWidth="1"/>
    <col min="79" max="79" width="5.25390625" style="1" hidden="1" customWidth="1"/>
    <col min="80" max="80" width="14.75390625" style="1" customWidth="1"/>
    <col min="81" max="16384" width="9.125" style="1" customWidth="1"/>
  </cols>
  <sheetData>
    <row r="1" spans="41:64" ht="44.25" customHeight="1">
      <c r="AO1" s="139" t="s">
        <v>19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41:64" ht="15.75" customHeight="1">
      <c r="AO2" s="140" t="s">
        <v>0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41:64" ht="15" customHeight="1">
      <c r="AO3" s="164" t="s">
        <v>189</v>
      </c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41:64" ht="31.5" customHeight="1">
      <c r="AO4" s="144" t="s">
        <v>66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41:64" ht="12.75">
      <c r="AO5" s="156" t="s">
        <v>7</v>
      </c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</row>
    <row r="6" spans="41:58" ht="7.5" customHeight="1"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41:58" ht="12.75" customHeight="1">
      <c r="AO7" s="122">
        <v>44838</v>
      </c>
      <c r="AP7" s="123"/>
      <c r="AQ7" s="123"/>
      <c r="AR7" s="123"/>
      <c r="AS7" s="123"/>
      <c r="AT7" s="123"/>
      <c r="AU7" s="123"/>
      <c r="AV7" s="1" t="s">
        <v>46</v>
      </c>
      <c r="AW7" s="143">
        <v>136</v>
      </c>
      <c r="AX7" s="143"/>
      <c r="AY7" s="143"/>
      <c r="AZ7" s="143"/>
      <c r="BA7" s="143"/>
      <c r="BB7" s="143"/>
      <c r="BC7" s="143"/>
      <c r="BD7" s="143"/>
      <c r="BE7" s="143"/>
      <c r="BF7" s="143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ht="12.75"/>
    <row r="10" spans="1:64" ht="15.75" customHeight="1">
      <c r="A10" s="158" t="s">
        <v>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64" ht="15.75" customHeight="1">
      <c r="A11" s="158" t="s">
        <v>196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>
      <c r="A13" s="5" t="s">
        <v>36</v>
      </c>
      <c r="B13" s="130" t="s">
        <v>68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6"/>
      <c r="N13" s="137" t="s">
        <v>66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7"/>
      <c r="AU13" s="157" t="s">
        <v>67</v>
      </c>
      <c r="AV13" s="136"/>
      <c r="AW13" s="136"/>
      <c r="AX13" s="136"/>
      <c r="AY13" s="136"/>
      <c r="AZ13" s="136"/>
      <c r="BA13" s="136"/>
      <c r="BB13" s="136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>
      <c r="A14" s="10"/>
      <c r="B14" s="128" t="s">
        <v>39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1"/>
      <c r="N14" s="138" t="s">
        <v>45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1"/>
      <c r="AU14" s="128" t="s">
        <v>38</v>
      </c>
      <c r="AV14" s="128"/>
      <c r="AW14" s="128"/>
      <c r="AX14" s="128"/>
      <c r="AY14" s="128"/>
      <c r="AZ14" s="128"/>
      <c r="BA14" s="128"/>
      <c r="BB14" s="128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57:64" s="9" customFormat="1" ht="12.75">
      <c r="BE15" s="12"/>
      <c r="BF15" s="12"/>
      <c r="BG15" s="12"/>
      <c r="BH15" s="12"/>
      <c r="BI15" s="12"/>
      <c r="BJ15" s="12"/>
      <c r="BK15" s="12"/>
      <c r="BL15" s="12"/>
    </row>
    <row r="16" spans="1:75" s="9" customFormat="1" ht="18" customHeight="1">
      <c r="A16" s="13" t="s">
        <v>4</v>
      </c>
      <c r="B16" s="130" t="s">
        <v>69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6"/>
      <c r="N16" s="137" t="s">
        <v>66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7"/>
      <c r="AU16" s="157" t="s">
        <v>67</v>
      </c>
      <c r="AV16" s="136"/>
      <c r="AW16" s="136"/>
      <c r="AX16" s="136"/>
      <c r="AY16" s="136"/>
      <c r="AZ16" s="136"/>
      <c r="BA16" s="136"/>
      <c r="BB16" s="136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5" s="9" customFormat="1" ht="24" customHeight="1">
      <c r="A17" s="17"/>
      <c r="B17" s="128" t="s">
        <v>39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1"/>
      <c r="N17" s="138" t="s">
        <v>44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1"/>
      <c r="AU17" s="128" t="s">
        <v>38</v>
      </c>
      <c r="AV17" s="128"/>
      <c r="AW17" s="128"/>
      <c r="AX17" s="128"/>
      <c r="AY17" s="128"/>
      <c r="AZ17" s="128"/>
      <c r="BA17" s="128"/>
      <c r="BB17" s="128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="9" customFormat="1" ht="12.75"/>
    <row r="19" spans="1:79" s="9" customFormat="1" ht="28.5" customHeight="1">
      <c r="A19" s="5" t="s">
        <v>37</v>
      </c>
      <c r="B19" s="157">
        <v>1416030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20"/>
      <c r="N19" s="157" t="s">
        <v>64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21"/>
      <c r="AA19" s="157" t="s">
        <v>59</v>
      </c>
      <c r="AB19" s="136"/>
      <c r="AC19" s="136"/>
      <c r="AD19" s="136"/>
      <c r="AE19" s="136"/>
      <c r="AF19" s="136"/>
      <c r="AG19" s="136"/>
      <c r="AH19" s="136"/>
      <c r="AI19" s="136"/>
      <c r="AJ19" s="21"/>
      <c r="AK19" s="136" t="s">
        <v>63</v>
      </c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21"/>
      <c r="BE19" s="157" t="s">
        <v>58</v>
      </c>
      <c r="BF19" s="136"/>
      <c r="BG19" s="136"/>
      <c r="BH19" s="136"/>
      <c r="BI19" s="136"/>
      <c r="BJ19" s="136"/>
      <c r="BK19" s="136"/>
      <c r="BL19" s="136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2:79" s="9" customFormat="1" ht="45.75" customHeight="1">
      <c r="B20" s="128" t="s">
        <v>39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22"/>
      <c r="N20" s="128" t="s">
        <v>40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23"/>
      <c r="AA20" s="188" t="s">
        <v>41</v>
      </c>
      <c r="AB20" s="188"/>
      <c r="AC20" s="188"/>
      <c r="AD20" s="188"/>
      <c r="AE20" s="188"/>
      <c r="AF20" s="188"/>
      <c r="AG20" s="188"/>
      <c r="AH20" s="188"/>
      <c r="AI20" s="188"/>
      <c r="AJ20" s="23"/>
      <c r="AK20" s="121" t="s">
        <v>42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3"/>
      <c r="BE20" s="128" t="s">
        <v>43</v>
      </c>
      <c r="BF20" s="128"/>
      <c r="BG20" s="128"/>
      <c r="BH20" s="128"/>
      <c r="BI20" s="128"/>
      <c r="BJ20" s="128"/>
      <c r="BK20" s="128"/>
      <c r="BL20" s="12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64" ht="6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64" ht="24.75" customHeight="1">
      <c r="A22" s="168" t="s">
        <v>33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29">
        <f>AS22+I23</f>
        <v>262963742.00000003</v>
      </c>
      <c r="V22" s="129"/>
      <c r="W22" s="129"/>
      <c r="X22" s="129"/>
      <c r="Y22" s="129"/>
      <c r="Z22" s="129"/>
      <c r="AA22" s="129"/>
      <c r="AB22" s="129"/>
      <c r="AC22" s="129"/>
      <c r="AD22" s="129"/>
      <c r="AE22" s="141" t="s">
        <v>34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29">
        <f>AC68</f>
        <v>262290242.00000003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32" t="s">
        <v>10</v>
      </c>
      <c r="BE22" s="132"/>
      <c r="BF22" s="132"/>
      <c r="BG22" s="132"/>
      <c r="BH22" s="132"/>
      <c r="BI22" s="132"/>
      <c r="BJ22" s="132"/>
      <c r="BK22" s="132"/>
      <c r="BL22" s="132"/>
    </row>
    <row r="23" spans="1:64" ht="24.75" customHeight="1">
      <c r="A23" s="132" t="s">
        <v>9</v>
      </c>
      <c r="B23" s="132"/>
      <c r="C23" s="132"/>
      <c r="D23" s="132"/>
      <c r="E23" s="132"/>
      <c r="F23" s="132"/>
      <c r="G23" s="132"/>
      <c r="H23" s="132"/>
      <c r="I23" s="129">
        <f>AK68</f>
        <v>673500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2" t="s">
        <v>11</v>
      </c>
      <c r="U23" s="132"/>
      <c r="V23" s="132"/>
      <c r="W23" s="132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64" ht="12.75" customHeight="1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64" ht="15.75" customHeight="1">
      <c r="A25" s="140" t="s">
        <v>21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</row>
    <row r="26" spans="1:64" ht="201" customHeight="1">
      <c r="A26" s="124" t="s">
        <v>266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64" ht="10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ht="15.75" customHeight="1">
      <c r="A28" s="132" t="s">
        <v>20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</row>
    <row r="29" spans="1:64" ht="19.5" customHeight="1">
      <c r="A29" s="70" t="s">
        <v>15</v>
      </c>
      <c r="B29" s="70"/>
      <c r="C29" s="70"/>
      <c r="D29" s="70"/>
      <c r="E29" s="70"/>
      <c r="F29" s="70"/>
      <c r="G29" s="133" t="s">
        <v>24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5"/>
    </row>
    <row r="30" spans="1:64" ht="17.25" customHeight="1">
      <c r="A30" s="70">
        <v>1</v>
      </c>
      <c r="B30" s="70"/>
      <c r="C30" s="70"/>
      <c r="D30" s="70"/>
      <c r="E30" s="70"/>
      <c r="F30" s="70"/>
      <c r="G30" s="133">
        <v>2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5"/>
    </row>
    <row r="31" spans="1:79" ht="18.75" customHeight="1">
      <c r="A31" s="70">
        <v>1</v>
      </c>
      <c r="B31" s="70"/>
      <c r="C31" s="70"/>
      <c r="D31" s="70"/>
      <c r="E31" s="70"/>
      <c r="F31" s="70"/>
      <c r="G31" s="165" t="s">
        <v>70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7"/>
      <c r="CA31" s="1" t="s">
        <v>32</v>
      </c>
    </row>
    <row r="32" spans="1:64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ht="15.75" customHeight="1">
      <c r="A33" s="132" t="s">
        <v>22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</row>
    <row r="34" spans="1:64" ht="20.25" customHeight="1">
      <c r="A34" s="124" t="s">
        <v>71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</row>
    <row r="35" spans="1:64" ht="5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64" ht="33.75" customHeight="1">
      <c r="A36" s="132" t="s">
        <v>23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</row>
    <row r="37" spans="1:64" ht="6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ht="20.25" customHeight="1">
      <c r="A38" s="70" t="s">
        <v>15</v>
      </c>
      <c r="B38" s="70"/>
      <c r="C38" s="70"/>
      <c r="D38" s="70"/>
      <c r="E38" s="70"/>
      <c r="F38" s="70"/>
      <c r="G38" s="133" t="s">
        <v>12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79" ht="18" customHeight="1">
      <c r="A39" s="70">
        <v>1</v>
      </c>
      <c r="B39" s="70"/>
      <c r="C39" s="70"/>
      <c r="D39" s="70"/>
      <c r="E39" s="70"/>
      <c r="F39" s="70"/>
      <c r="G39" s="133">
        <v>2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>
      <c r="A40" s="70">
        <v>1</v>
      </c>
      <c r="B40" s="70"/>
      <c r="C40" s="70"/>
      <c r="D40" s="70"/>
      <c r="E40" s="70"/>
      <c r="F40" s="70"/>
      <c r="G40" s="125" t="s">
        <v>72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>
      <c r="A41" s="70">
        <v>2</v>
      </c>
      <c r="B41" s="70"/>
      <c r="C41" s="70"/>
      <c r="D41" s="70"/>
      <c r="E41" s="70"/>
      <c r="F41" s="70"/>
      <c r="G41" s="88" t="s">
        <v>73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>
      <c r="A42" s="70">
        <v>3</v>
      </c>
      <c r="B42" s="70"/>
      <c r="C42" s="70"/>
      <c r="D42" s="70"/>
      <c r="E42" s="70"/>
      <c r="F42" s="70"/>
      <c r="G42" s="88" t="s">
        <v>244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>
      <c r="A43" s="70">
        <v>4</v>
      </c>
      <c r="B43" s="70"/>
      <c r="C43" s="70"/>
      <c r="D43" s="70"/>
      <c r="E43" s="70"/>
      <c r="F43" s="70"/>
      <c r="G43" s="88" t="s">
        <v>74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>
      <c r="A44" s="70">
        <v>5</v>
      </c>
      <c r="B44" s="70"/>
      <c r="C44" s="70"/>
      <c r="D44" s="70"/>
      <c r="E44" s="70"/>
      <c r="F44" s="70"/>
      <c r="G44" s="84" t="s">
        <v>75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>
      <c r="A45" s="70">
        <v>6</v>
      </c>
      <c r="B45" s="70"/>
      <c r="C45" s="70"/>
      <c r="D45" s="70"/>
      <c r="E45" s="70"/>
      <c r="F45" s="70"/>
      <c r="G45" s="84" t="s">
        <v>76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>
      <c r="A46" s="70">
        <v>7</v>
      </c>
      <c r="B46" s="70"/>
      <c r="C46" s="70"/>
      <c r="D46" s="70"/>
      <c r="E46" s="70"/>
      <c r="F46" s="70"/>
      <c r="G46" s="84" t="s">
        <v>77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>
      <c r="A47" s="70">
        <v>8</v>
      </c>
      <c r="B47" s="70"/>
      <c r="C47" s="70"/>
      <c r="D47" s="70"/>
      <c r="E47" s="70"/>
      <c r="F47" s="70"/>
      <c r="G47" s="84" t="s">
        <v>78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>
      <c r="A48" s="70">
        <v>9</v>
      </c>
      <c r="B48" s="70"/>
      <c r="C48" s="70"/>
      <c r="D48" s="70"/>
      <c r="E48" s="70"/>
      <c r="F48" s="70"/>
      <c r="G48" s="84" t="s">
        <v>206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79" ht="18" customHeight="1">
      <c r="A49" s="70">
        <v>10</v>
      </c>
      <c r="B49" s="70"/>
      <c r="C49" s="70"/>
      <c r="D49" s="70"/>
      <c r="E49" s="70"/>
      <c r="F49" s="70"/>
      <c r="G49" s="88" t="s">
        <v>207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79" ht="18" customHeight="1">
      <c r="A50" s="70">
        <v>11</v>
      </c>
      <c r="B50" s="70"/>
      <c r="C50" s="70"/>
      <c r="D50" s="70"/>
      <c r="E50" s="70"/>
      <c r="F50" s="70"/>
      <c r="G50" s="88" t="s">
        <v>214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79" ht="9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79" ht="15.75" customHeight="1">
      <c r="A52" s="132" t="s">
        <v>25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79" ht="1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20" t="s">
        <v>62</v>
      </c>
      <c r="AT53" s="120"/>
      <c r="AU53" s="120"/>
      <c r="AV53" s="120"/>
      <c r="AW53" s="120"/>
      <c r="AX53" s="120"/>
      <c r="AY53" s="120"/>
      <c r="AZ53" s="120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79" ht="8.25" customHeight="1">
      <c r="A54" s="70" t="s">
        <v>15</v>
      </c>
      <c r="B54" s="70"/>
      <c r="C54" s="70"/>
      <c r="D54" s="70" t="s">
        <v>13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 t="s">
        <v>16</v>
      </c>
      <c r="AD54" s="70"/>
      <c r="AE54" s="70"/>
      <c r="AF54" s="70"/>
      <c r="AG54" s="70"/>
      <c r="AH54" s="70"/>
      <c r="AI54" s="70"/>
      <c r="AJ54" s="70"/>
      <c r="AK54" s="70" t="s">
        <v>17</v>
      </c>
      <c r="AL54" s="70"/>
      <c r="AM54" s="70"/>
      <c r="AN54" s="70"/>
      <c r="AO54" s="70"/>
      <c r="AP54" s="70"/>
      <c r="AQ54" s="70"/>
      <c r="AR54" s="70"/>
      <c r="AS54" s="70" t="s">
        <v>14</v>
      </c>
      <c r="AT54" s="70"/>
      <c r="AU54" s="70"/>
      <c r="AV54" s="70"/>
      <c r="AW54" s="70"/>
      <c r="AX54" s="70"/>
      <c r="AY54" s="70"/>
      <c r="AZ54" s="70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79" ht="12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79" ht="15.75">
      <c r="A56" s="70">
        <v>1</v>
      </c>
      <c r="B56" s="70"/>
      <c r="C56" s="70"/>
      <c r="D56" s="70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>
        <v>3</v>
      </c>
      <c r="AD56" s="70"/>
      <c r="AE56" s="70"/>
      <c r="AF56" s="70"/>
      <c r="AG56" s="70"/>
      <c r="AH56" s="70"/>
      <c r="AI56" s="70"/>
      <c r="AJ56" s="70"/>
      <c r="AK56" s="70">
        <v>4</v>
      </c>
      <c r="AL56" s="70"/>
      <c r="AM56" s="70"/>
      <c r="AN56" s="70"/>
      <c r="AO56" s="70"/>
      <c r="AP56" s="70"/>
      <c r="AQ56" s="70"/>
      <c r="AR56" s="70"/>
      <c r="AS56" s="70">
        <v>5</v>
      </c>
      <c r="AT56" s="70"/>
      <c r="AU56" s="70"/>
      <c r="AV56" s="70"/>
      <c r="AW56" s="70"/>
      <c r="AX56" s="70"/>
      <c r="AY56" s="70"/>
      <c r="AZ56" s="70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1:79" s="40" customFormat="1" ht="36" customHeight="1">
      <c r="A57" s="70">
        <v>1</v>
      </c>
      <c r="B57" s="70"/>
      <c r="C57" s="70"/>
      <c r="D57" s="88" t="s">
        <v>79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69">
        <f>AO86</f>
        <v>36094890</v>
      </c>
      <c r="AD57" s="69"/>
      <c r="AE57" s="69"/>
      <c r="AF57" s="69"/>
      <c r="AG57" s="69"/>
      <c r="AH57" s="69"/>
      <c r="AI57" s="69"/>
      <c r="AJ57" s="69"/>
      <c r="AK57" s="69">
        <f>AW86</f>
        <v>0</v>
      </c>
      <c r="AL57" s="69"/>
      <c r="AM57" s="69"/>
      <c r="AN57" s="69"/>
      <c r="AO57" s="69"/>
      <c r="AP57" s="69"/>
      <c r="AQ57" s="69"/>
      <c r="AR57" s="69"/>
      <c r="AS57" s="69">
        <f>AC57+AK57</f>
        <v>36094890</v>
      </c>
      <c r="AT57" s="69"/>
      <c r="AU57" s="69"/>
      <c r="AV57" s="69"/>
      <c r="AW57" s="69"/>
      <c r="AX57" s="69"/>
      <c r="AY57" s="69"/>
      <c r="AZ57" s="69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 t="s">
        <v>6</v>
      </c>
    </row>
    <row r="58" spans="1:81" s="40" customFormat="1" ht="19.5" customHeight="1">
      <c r="A58" s="70">
        <v>2</v>
      </c>
      <c r="B58" s="70"/>
      <c r="C58" s="70"/>
      <c r="D58" s="88" t="s">
        <v>80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69">
        <f>AO123+AO124</f>
        <v>10364970</v>
      </c>
      <c r="AD58" s="69"/>
      <c r="AE58" s="69"/>
      <c r="AF58" s="69"/>
      <c r="AG58" s="69"/>
      <c r="AH58" s="69"/>
      <c r="AI58" s="69"/>
      <c r="AJ58" s="69"/>
      <c r="AK58" s="69">
        <v>0</v>
      </c>
      <c r="AL58" s="69"/>
      <c r="AM58" s="69"/>
      <c r="AN58" s="69"/>
      <c r="AO58" s="69"/>
      <c r="AP58" s="69"/>
      <c r="AQ58" s="69"/>
      <c r="AR58" s="69"/>
      <c r="AS58" s="69">
        <f aca="true" t="shared" si="0" ref="AS58:AS67">AC58+AK58</f>
        <v>10364970</v>
      </c>
      <c r="AT58" s="69"/>
      <c r="AU58" s="69"/>
      <c r="AV58" s="69"/>
      <c r="AW58" s="69"/>
      <c r="AX58" s="69"/>
      <c r="AY58" s="69"/>
      <c r="AZ58" s="69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7"/>
      <c r="BU58" s="57"/>
      <c r="BV58" s="57"/>
      <c r="BW58" s="57"/>
      <c r="BX58" s="57"/>
      <c r="BY58" s="57"/>
      <c r="BZ58" s="57"/>
      <c r="CA58" s="57"/>
      <c r="CB58" s="41"/>
      <c r="CC58" s="41"/>
    </row>
    <row r="59" spans="1:81" s="40" customFormat="1" ht="19.5" customHeight="1">
      <c r="A59" s="70">
        <v>3</v>
      </c>
      <c r="B59" s="70"/>
      <c r="C59" s="70"/>
      <c r="D59" s="88" t="s">
        <v>245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69">
        <f>AO140</f>
        <v>40800000</v>
      </c>
      <c r="AD59" s="69"/>
      <c r="AE59" s="69"/>
      <c r="AF59" s="69"/>
      <c r="AG59" s="69"/>
      <c r="AH59" s="69"/>
      <c r="AI59" s="69"/>
      <c r="AJ59" s="69"/>
      <c r="AK59" s="69">
        <f>AW140</f>
        <v>0</v>
      </c>
      <c r="AL59" s="69"/>
      <c r="AM59" s="69"/>
      <c r="AN59" s="69"/>
      <c r="AO59" s="69"/>
      <c r="AP59" s="69"/>
      <c r="AQ59" s="69"/>
      <c r="AR59" s="69"/>
      <c r="AS59" s="69">
        <f t="shared" si="0"/>
        <v>40800000</v>
      </c>
      <c r="AT59" s="69"/>
      <c r="AU59" s="69"/>
      <c r="AV59" s="69"/>
      <c r="AW59" s="69"/>
      <c r="AX59" s="69"/>
      <c r="AY59" s="69"/>
      <c r="AZ59" s="69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1" s="40" customFormat="1" ht="19.5" customHeight="1">
      <c r="A60" s="70">
        <v>4</v>
      </c>
      <c r="B60" s="70"/>
      <c r="C60" s="70"/>
      <c r="D60" s="88" t="s">
        <v>81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69">
        <f>AO157</f>
        <v>6048150</v>
      </c>
      <c r="AD60" s="69"/>
      <c r="AE60" s="69"/>
      <c r="AF60" s="69"/>
      <c r="AG60" s="69"/>
      <c r="AH60" s="69"/>
      <c r="AI60" s="69"/>
      <c r="AJ60" s="69"/>
      <c r="AK60" s="69">
        <v>0</v>
      </c>
      <c r="AL60" s="69"/>
      <c r="AM60" s="69"/>
      <c r="AN60" s="69"/>
      <c r="AO60" s="69"/>
      <c r="AP60" s="69"/>
      <c r="AQ60" s="69"/>
      <c r="AR60" s="69"/>
      <c r="AS60" s="69">
        <f t="shared" si="0"/>
        <v>6048150</v>
      </c>
      <c r="AT60" s="69"/>
      <c r="AU60" s="69"/>
      <c r="AV60" s="69"/>
      <c r="AW60" s="69"/>
      <c r="AX60" s="69"/>
      <c r="AY60" s="69"/>
      <c r="AZ60" s="69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6"/>
      <c r="BR60" s="56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</row>
    <row r="61" spans="1:85" s="40" customFormat="1" ht="36" customHeight="1">
      <c r="A61" s="70">
        <v>5</v>
      </c>
      <c r="B61" s="70"/>
      <c r="C61" s="70"/>
      <c r="D61" s="84" t="s">
        <v>82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69">
        <f>AO177</f>
        <v>156832550.00000003</v>
      </c>
      <c r="AD61" s="69"/>
      <c r="AE61" s="69"/>
      <c r="AF61" s="69"/>
      <c r="AG61" s="69"/>
      <c r="AH61" s="69"/>
      <c r="AI61" s="69"/>
      <c r="AJ61" s="69"/>
      <c r="AK61" s="69">
        <v>0</v>
      </c>
      <c r="AL61" s="69"/>
      <c r="AM61" s="69"/>
      <c r="AN61" s="69"/>
      <c r="AO61" s="69"/>
      <c r="AP61" s="69"/>
      <c r="AQ61" s="69"/>
      <c r="AR61" s="69"/>
      <c r="AS61" s="69">
        <f t="shared" si="0"/>
        <v>156832550.00000003</v>
      </c>
      <c r="AT61" s="69"/>
      <c r="AU61" s="69"/>
      <c r="AV61" s="69"/>
      <c r="AW61" s="69"/>
      <c r="AX61" s="69"/>
      <c r="AY61" s="69"/>
      <c r="AZ61" s="69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36" customHeight="1">
      <c r="A62" s="70">
        <v>6</v>
      </c>
      <c r="B62" s="70"/>
      <c r="C62" s="70"/>
      <c r="D62" s="84" t="s">
        <v>83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69">
        <f>AO212</f>
        <v>10000</v>
      </c>
      <c r="AD62" s="69"/>
      <c r="AE62" s="69"/>
      <c r="AF62" s="69"/>
      <c r="AG62" s="69"/>
      <c r="AH62" s="69"/>
      <c r="AI62" s="69"/>
      <c r="AJ62" s="69"/>
      <c r="AK62" s="69">
        <v>0</v>
      </c>
      <c r="AL62" s="69"/>
      <c r="AM62" s="69"/>
      <c r="AN62" s="69"/>
      <c r="AO62" s="69"/>
      <c r="AP62" s="69"/>
      <c r="AQ62" s="69"/>
      <c r="AR62" s="69"/>
      <c r="AS62" s="69">
        <f t="shared" si="0"/>
        <v>10000</v>
      </c>
      <c r="AT62" s="69"/>
      <c r="AU62" s="69"/>
      <c r="AV62" s="69"/>
      <c r="AW62" s="69"/>
      <c r="AX62" s="69"/>
      <c r="AY62" s="69"/>
      <c r="AZ62" s="69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8"/>
      <c r="BU62" s="58"/>
      <c r="BV62" s="58"/>
      <c r="BW62" s="58"/>
      <c r="BX62" s="58"/>
      <c r="BY62" s="58"/>
      <c r="BZ62" s="58"/>
      <c r="CA62" s="58"/>
      <c r="CB62" s="42"/>
      <c r="CC62" s="41"/>
      <c r="CD62" s="41"/>
      <c r="CE62" s="41"/>
      <c r="CF62" s="41"/>
      <c r="CG62" s="41"/>
    </row>
    <row r="63" spans="1:85" s="40" customFormat="1" ht="20.25" customHeight="1">
      <c r="A63" s="70">
        <v>7</v>
      </c>
      <c r="B63" s="70"/>
      <c r="C63" s="70"/>
      <c r="D63" s="84" t="s">
        <v>84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69">
        <f>AO224</f>
        <v>3875000</v>
      </c>
      <c r="AD63" s="69"/>
      <c r="AE63" s="69"/>
      <c r="AF63" s="69"/>
      <c r="AG63" s="69"/>
      <c r="AH63" s="69"/>
      <c r="AI63" s="69"/>
      <c r="AJ63" s="69"/>
      <c r="AK63" s="69">
        <v>0</v>
      </c>
      <c r="AL63" s="69"/>
      <c r="AM63" s="69"/>
      <c r="AN63" s="69"/>
      <c r="AO63" s="69"/>
      <c r="AP63" s="69"/>
      <c r="AQ63" s="69"/>
      <c r="AR63" s="69"/>
      <c r="AS63" s="69">
        <f t="shared" si="0"/>
        <v>3875000</v>
      </c>
      <c r="AT63" s="69"/>
      <c r="AU63" s="69"/>
      <c r="AV63" s="69"/>
      <c r="AW63" s="69"/>
      <c r="AX63" s="69"/>
      <c r="AY63" s="69"/>
      <c r="AZ63" s="69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50.25" customHeight="1">
      <c r="A64" s="70">
        <v>8</v>
      </c>
      <c r="B64" s="70"/>
      <c r="C64" s="70"/>
      <c r="D64" s="84" t="s">
        <v>85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69">
        <f>AO259</f>
        <v>384270</v>
      </c>
      <c r="AD64" s="69"/>
      <c r="AE64" s="69"/>
      <c r="AF64" s="69"/>
      <c r="AG64" s="69"/>
      <c r="AH64" s="69"/>
      <c r="AI64" s="69"/>
      <c r="AJ64" s="69"/>
      <c r="AK64" s="69">
        <v>0</v>
      </c>
      <c r="AL64" s="69"/>
      <c r="AM64" s="69"/>
      <c r="AN64" s="69"/>
      <c r="AO64" s="69"/>
      <c r="AP64" s="69"/>
      <c r="AQ64" s="69"/>
      <c r="AR64" s="69"/>
      <c r="AS64" s="69">
        <f t="shared" si="0"/>
        <v>384270</v>
      </c>
      <c r="AT64" s="69"/>
      <c r="AU64" s="69"/>
      <c r="AV64" s="69"/>
      <c r="AW64" s="69"/>
      <c r="AX64" s="69"/>
      <c r="AY64" s="69"/>
      <c r="AZ64" s="69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19.5" customHeight="1">
      <c r="A65" s="70">
        <v>9</v>
      </c>
      <c r="B65" s="70"/>
      <c r="C65" s="70"/>
      <c r="D65" s="84" t="s">
        <v>86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69">
        <f>AO276</f>
        <v>700000</v>
      </c>
      <c r="AD65" s="69"/>
      <c r="AE65" s="69"/>
      <c r="AF65" s="69"/>
      <c r="AG65" s="69"/>
      <c r="AH65" s="69"/>
      <c r="AI65" s="69"/>
      <c r="AJ65" s="69"/>
      <c r="AK65" s="69">
        <v>0</v>
      </c>
      <c r="AL65" s="69"/>
      <c r="AM65" s="69"/>
      <c r="AN65" s="69"/>
      <c r="AO65" s="69"/>
      <c r="AP65" s="69"/>
      <c r="AQ65" s="69"/>
      <c r="AR65" s="69"/>
      <c r="AS65" s="69">
        <f t="shared" si="0"/>
        <v>700000</v>
      </c>
      <c r="AT65" s="69"/>
      <c r="AU65" s="69"/>
      <c r="AV65" s="69"/>
      <c r="AW65" s="69"/>
      <c r="AX65" s="69"/>
      <c r="AY65" s="69"/>
      <c r="AZ65" s="69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3"/>
      <c r="CC65" s="41"/>
      <c r="CD65" s="41"/>
      <c r="CE65" s="41"/>
      <c r="CF65" s="41"/>
      <c r="CG65" s="41"/>
    </row>
    <row r="66" spans="1:85" s="40" customFormat="1" ht="19.5" customHeight="1">
      <c r="A66" s="70">
        <v>10</v>
      </c>
      <c r="B66" s="70"/>
      <c r="C66" s="70"/>
      <c r="D66" s="88" t="s">
        <v>87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69">
        <f>AW253</f>
        <v>0</v>
      </c>
      <c r="AD66" s="69"/>
      <c r="AE66" s="69"/>
      <c r="AF66" s="69"/>
      <c r="AG66" s="69"/>
      <c r="AH66" s="69"/>
      <c r="AI66" s="69"/>
      <c r="AJ66" s="69"/>
      <c r="AK66" s="69">
        <f>AW288</f>
        <v>673500</v>
      </c>
      <c r="AL66" s="69"/>
      <c r="AM66" s="69"/>
      <c r="AN66" s="69"/>
      <c r="AO66" s="69"/>
      <c r="AP66" s="69"/>
      <c r="AQ66" s="69"/>
      <c r="AR66" s="69"/>
      <c r="AS66" s="69">
        <f t="shared" si="0"/>
        <v>673500</v>
      </c>
      <c r="AT66" s="69"/>
      <c r="AU66" s="69"/>
      <c r="AV66" s="69"/>
      <c r="AW66" s="69"/>
      <c r="AX66" s="69"/>
      <c r="AY66" s="69"/>
      <c r="AZ66" s="69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6"/>
      <c r="BQ66" s="57"/>
      <c r="BR66" s="57"/>
      <c r="BS66" s="57"/>
      <c r="BT66" s="59"/>
      <c r="BU66" s="59"/>
      <c r="BV66" s="59"/>
      <c r="BW66" s="59"/>
      <c r="BX66" s="59"/>
      <c r="BY66" s="59"/>
      <c r="BZ66" s="59"/>
      <c r="CA66" s="59"/>
      <c r="CB66" s="43"/>
      <c r="CC66" s="41"/>
      <c r="CD66" s="41"/>
      <c r="CE66" s="41"/>
      <c r="CF66" s="41"/>
      <c r="CG66" s="41"/>
    </row>
    <row r="67" spans="1:85" s="40" customFormat="1" ht="36" customHeight="1">
      <c r="A67" s="70">
        <v>11</v>
      </c>
      <c r="B67" s="70"/>
      <c r="C67" s="70"/>
      <c r="D67" s="88" t="s">
        <v>88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69">
        <f>AO304</f>
        <v>7180412</v>
      </c>
      <c r="AD67" s="69"/>
      <c r="AE67" s="69"/>
      <c r="AF67" s="69"/>
      <c r="AG67" s="69"/>
      <c r="AH67" s="69"/>
      <c r="AI67" s="69"/>
      <c r="AJ67" s="69"/>
      <c r="AK67" s="69">
        <v>0</v>
      </c>
      <c r="AL67" s="69"/>
      <c r="AM67" s="69"/>
      <c r="AN67" s="69"/>
      <c r="AO67" s="69"/>
      <c r="AP67" s="69"/>
      <c r="AQ67" s="69"/>
      <c r="AR67" s="69"/>
      <c r="AS67" s="69">
        <f t="shared" si="0"/>
        <v>7180412</v>
      </c>
      <c r="AT67" s="69"/>
      <c r="AU67" s="69"/>
      <c r="AV67" s="69"/>
      <c r="AW67" s="69"/>
      <c r="AX67" s="69"/>
      <c r="AY67" s="69"/>
      <c r="AZ67" s="69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6"/>
      <c r="BQ67" s="57"/>
      <c r="BR67" s="57"/>
      <c r="BS67" s="57"/>
      <c r="BT67" s="59"/>
      <c r="BU67" s="59"/>
      <c r="BV67" s="59"/>
      <c r="BW67" s="59"/>
      <c r="BX67" s="59"/>
      <c r="BY67" s="59"/>
      <c r="BZ67" s="59"/>
      <c r="CA67" s="59"/>
      <c r="CB67" s="44"/>
      <c r="CC67" s="41"/>
      <c r="CD67" s="41"/>
      <c r="CE67" s="41"/>
      <c r="CF67" s="41"/>
      <c r="CG67" s="41"/>
    </row>
    <row r="68" spans="1:85" s="40" customFormat="1" ht="18" customHeight="1">
      <c r="A68" s="194"/>
      <c r="B68" s="194"/>
      <c r="C68" s="194"/>
      <c r="D68" s="186" t="s">
        <v>47</v>
      </c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5">
        <f>SUM(AC57:AJ67)</f>
        <v>262290242.00000003</v>
      </c>
      <c r="AD68" s="185"/>
      <c r="AE68" s="185"/>
      <c r="AF68" s="185"/>
      <c r="AG68" s="185"/>
      <c r="AH68" s="185"/>
      <c r="AI68" s="185"/>
      <c r="AJ68" s="185"/>
      <c r="AK68" s="185">
        <f>SUM(AK57:AR67)</f>
        <v>673500</v>
      </c>
      <c r="AL68" s="185"/>
      <c r="AM68" s="185"/>
      <c r="AN68" s="185"/>
      <c r="AO68" s="185"/>
      <c r="AP68" s="185"/>
      <c r="AQ68" s="185"/>
      <c r="AR68" s="185"/>
      <c r="AS68" s="185">
        <f>AC68+AK68</f>
        <v>262963742.00000003</v>
      </c>
      <c r="AT68" s="185"/>
      <c r="AU68" s="185"/>
      <c r="AV68" s="185"/>
      <c r="AW68" s="185"/>
      <c r="AX68" s="185"/>
      <c r="AY68" s="185"/>
      <c r="AZ68" s="185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6"/>
      <c r="BQ68" s="57"/>
      <c r="BR68" s="60">
        <f>229382942-AC68</f>
        <v>-32907300.00000003</v>
      </c>
      <c r="BS68" s="57"/>
      <c r="BT68" s="58"/>
      <c r="BU68" s="58"/>
      <c r="BV68" s="58"/>
      <c r="BW68" s="58"/>
      <c r="BX68" s="58"/>
      <c r="BY68" s="58"/>
      <c r="BZ68" s="58"/>
      <c r="CA68" s="58"/>
      <c r="CB68" s="46"/>
      <c r="CC68" s="41"/>
      <c r="CD68" s="41"/>
      <c r="CE68" s="41"/>
      <c r="CF68" s="41"/>
      <c r="CG68" s="41"/>
    </row>
    <row r="69" spans="1:85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5"/>
      <c r="BQ69" s="61"/>
      <c r="BR69" s="61"/>
      <c r="BS69" s="61"/>
      <c r="BT69" s="58"/>
      <c r="BU69" s="58"/>
      <c r="BV69" s="58"/>
      <c r="BW69" s="58"/>
      <c r="BX69" s="58"/>
      <c r="BY69" s="58"/>
      <c r="BZ69" s="58"/>
      <c r="CA69" s="58"/>
      <c r="CB69" s="42"/>
      <c r="CC69" s="47"/>
      <c r="CD69" s="47"/>
      <c r="CE69" s="47"/>
      <c r="CF69" s="47"/>
      <c r="CG69" s="47"/>
    </row>
    <row r="70" spans="1:85" ht="15.75" customHeight="1">
      <c r="A70" s="140" t="s">
        <v>26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1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20" t="s">
        <v>62</v>
      </c>
      <c r="AS71" s="120"/>
      <c r="AT71" s="120"/>
      <c r="AU71" s="120"/>
      <c r="AV71" s="120"/>
      <c r="AW71" s="120"/>
      <c r="AX71" s="120"/>
      <c r="AY71" s="120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75" customHeight="1">
      <c r="A72" s="70" t="s">
        <v>15</v>
      </c>
      <c r="B72" s="70"/>
      <c r="C72" s="70"/>
      <c r="D72" s="189" t="s">
        <v>18</v>
      </c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1"/>
      <c r="AB72" s="70" t="s">
        <v>16</v>
      </c>
      <c r="AC72" s="70"/>
      <c r="AD72" s="70"/>
      <c r="AE72" s="70"/>
      <c r="AF72" s="70"/>
      <c r="AG72" s="70"/>
      <c r="AH72" s="70"/>
      <c r="AI72" s="70"/>
      <c r="AJ72" s="70" t="s">
        <v>17</v>
      </c>
      <c r="AK72" s="70"/>
      <c r="AL72" s="70"/>
      <c r="AM72" s="70"/>
      <c r="AN72" s="70"/>
      <c r="AO72" s="70"/>
      <c r="AP72" s="70"/>
      <c r="AQ72" s="70"/>
      <c r="AR72" s="70" t="s">
        <v>14</v>
      </c>
      <c r="AS72" s="70"/>
      <c r="AT72" s="70"/>
      <c r="AU72" s="70"/>
      <c r="AV72" s="70"/>
      <c r="AW72" s="70"/>
      <c r="AX72" s="70"/>
      <c r="AY72" s="70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28.5" customHeight="1">
      <c r="A73" s="70"/>
      <c r="B73" s="70"/>
      <c r="C73" s="70"/>
      <c r="D73" s="192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93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15.75" customHeight="1">
      <c r="A74" s="70">
        <v>1</v>
      </c>
      <c r="B74" s="70"/>
      <c r="C74" s="70"/>
      <c r="D74" s="133">
        <v>2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5"/>
      <c r="AB74" s="70">
        <v>3</v>
      </c>
      <c r="AC74" s="70"/>
      <c r="AD74" s="70"/>
      <c r="AE74" s="70"/>
      <c r="AF74" s="70"/>
      <c r="AG74" s="70"/>
      <c r="AH74" s="70"/>
      <c r="AI74" s="70"/>
      <c r="AJ74" s="70">
        <v>4</v>
      </c>
      <c r="AK74" s="70"/>
      <c r="AL74" s="70"/>
      <c r="AM74" s="70"/>
      <c r="AN74" s="70"/>
      <c r="AO74" s="70"/>
      <c r="AP74" s="70"/>
      <c r="AQ74" s="70"/>
      <c r="AR74" s="70">
        <v>5</v>
      </c>
      <c r="AS74" s="70"/>
      <c r="AT74" s="70"/>
      <c r="AU74" s="70"/>
      <c r="AV74" s="70"/>
      <c r="AW74" s="70"/>
      <c r="AX74" s="70"/>
      <c r="AY74" s="70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ht="51" customHeight="1">
      <c r="A75" s="70">
        <v>1</v>
      </c>
      <c r="B75" s="70"/>
      <c r="C75" s="70"/>
      <c r="D75" s="105" t="s">
        <v>270</v>
      </c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2"/>
      <c r="AB75" s="145">
        <f>AC68-AC67</f>
        <v>255109830.00000003</v>
      </c>
      <c r="AC75" s="146"/>
      <c r="AD75" s="146"/>
      <c r="AE75" s="146"/>
      <c r="AF75" s="146"/>
      <c r="AG75" s="146"/>
      <c r="AH75" s="146"/>
      <c r="AI75" s="147"/>
      <c r="AJ75" s="145">
        <f>AK68</f>
        <v>673500</v>
      </c>
      <c r="AK75" s="146"/>
      <c r="AL75" s="146"/>
      <c r="AM75" s="146"/>
      <c r="AN75" s="146"/>
      <c r="AO75" s="146"/>
      <c r="AP75" s="146"/>
      <c r="AQ75" s="147"/>
      <c r="AR75" s="145">
        <f>AB75+AJ75</f>
        <v>255783330.00000003</v>
      </c>
      <c r="AS75" s="146"/>
      <c r="AT75" s="146"/>
      <c r="AU75" s="146"/>
      <c r="AV75" s="146"/>
      <c r="AW75" s="146"/>
      <c r="AX75" s="146"/>
      <c r="AY75" s="147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5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47"/>
      <c r="CC75" s="47"/>
      <c r="CD75" s="47"/>
      <c r="CE75" s="47"/>
      <c r="CF75" s="47"/>
      <c r="CG75" s="47"/>
    </row>
    <row r="76" spans="1:85" ht="38.25" customHeight="1">
      <c r="A76" s="70">
        <v>2</v>
      </c>
      <c r="B76" s="70"/>
      <c r="C76" s="70"/>
      <c r="D76" s="153" t="s">
        <v>135</v>
      </c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5"/>
      <c r="AB76" s="148"/>
      <c r="AC76" s="149"/>
      <c r="AD76" s="149"/>
      <c r="AE76" s="149"/>
      <c r="AF76" s="149"/>
      <c r="AG76" s="149"/>
      <c r="AH76" s="149"/>
      <c r="AI76" s="150"/>
      <c r="AJ76" s="148"/>
      <c r="AK76" s="149"/>
      <c r="AL76" s="149"/>
      <c r="AM76" s="149"/>
      <c r="AN76" s="149"/>
      <c r="AO76" s="149"/>
      <c r="AP76" s="149"/>
      <c r="AQ76" s="150"/>
      <c r="AR76" s="148"/>
      <c r="AS76" s="149"/>
      <c r="AT76" s="149"/>
      <c r="AU76" s="149"/>
      <c r="AV76" s="149"/>
      <c r="AW76" s="149"/>
      <c r="AX76" s="149"/>
      <c r="AY76" s="150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51" customHeight="1">
      <c r="A77" s="70">
        <v>3</v>
      </c>
      <c r="B77" s="70"/>
      <c r="C77" s="70"/>
      <c r="D77" s="153" t="s">
        <v>136</v>
      </c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5"/>
      <c r="AB77" s="69">
        <f>AC67</f>
        <v>7180412</v>
      </c>
      <c r="AC77" s="69"/>
      <c r="AD77" s="69"/>
      <c r="AE77" s="69"/>
      <c r="AF77" s="69"/>
      <c r="AG77" s="69"/>
      <c r="AH77" s="69"/>
      <c r="AI77" s="69"/>
      <c r="AJ77" s="69">
        <f>AK70</f>
        <v>0</v>
      </c>
      <c r="AK77" s="69"/>
      <c r="AL77" s="69"/>
      <c r="AM77" s="69"/>
      <c r="AN77" s="69"/>
      <c r="AO77" s="69"/>
      <c r="AP77" s="69"/>
      <c r="AQ77" s="69"/>
      <c r="AR77" s="69">
        <f>AB77+AJ77</f>
        <v>7180412</v>
      </c>
      <c r="AS77" s="69"/>
      <c r="AT77" s="69"/>
      <c r="AU77" s="69"/>
      <c r="AV77" s="69"/>
      <c r="AW77" s="69"/>
      <c r="AX77" s="69"/>
      <c r="AY77" s="69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s="40" customFormat="1" ht="18.75" customHeight="1">
      <c r="A78" s="194"/>
      <c r="B78" s="194"/>
      <c r="C78" s="194"/>
      <c r="D78" s="195" t="s">
        <v>14</v>
      </c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7"/>
      <c r="AB78" s="185">
        <f>SUM(AB75:AI77)</f>
        <v>262290242.00000003</v>
      </c>
      <c r="AC78" s="185"/>
      <c r="AD78" s="185"/>
      <c r="AE78" s="185"/>
      <c r="AF78" s="185"/>
      <c r="AG78" s="185"/>
      <c r="AH78" s="185"/>
      <c r="AI78" s="185"/>
      <c r="AJ78" s="185">
        <f>SUM(AJ75:AQ77)</f>
        <v>673500</v>
      </c>
      <c r="AK78" s="185"/>
      <c r="AL78" s="185"/>
      <c r="AM78" s="185"/>
      <c r="AN78" s="185"/>
      <c r="AO78" s="185"/>
      <c r="AP78" s="185"/>
      <c r="AQ78" s="185"/>
      <c r="AR78" s="185">
        <f>AB78+AJ78</f>
        <v>262963742.00000003</v>
      </c>
      <c r="AS78" s="185"/>
      <c r="AT78" s="185"/>
      <c r="AU78" s="185"/>
      <c r="AV78" s="185"/>
      <c r="AW78" s="185"/>
      <c r="AX78" s="185"/>
      <c r="AY78" s="185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6"/>
      <c r="BQ78" s="57"/>
      <c r="BR78" s="57"/>
      <c r="BS78" s="60">
        <f>229382942-AB78</f>
        <v>-32907300.00000003</v>
      </c>
      <c r="BT78" s="57"/>
      <c r="BU78" s="57"/>
      <c r="BV78" s="57"/>
      <c r="BW78" s="57"/>
      <c r="BX78" s="57"/>
      <c r="BY78" s="57"/>
      <c r="BZ78" s="57"/>
      <c r="CA78" s="57"/>
      <c r="CB78" s="41"/>
      <c r="CC78" s="41"/>
      <c r="CD78" s="41"/>
      <c r="CE78" s="41"/>
      <c r="CF78" s="41"/>
      <c r="CG78" s="41"/>
    </row>
    <row r="79" spans="68:85" ht="12.75"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customHeight="1">
      <c r="A80" s="132" t="s">
        <v>27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5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33.75" customHeight="1">
      <c r="A82" s="70" t="s">
        <v>15</v>
      </c>
      <c r="B82" s="70"/>
      <c r="C82" s="70"/>
      <c r="D82" s="70"/>
      <c r="E82" s="70"/>
      <c r="F82" s="70"/>
      <c r="G82" s="70" t="s">
        <v>28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 t="s">
        <v>2</v>
      </c>
      <c r="AA82" s="70"/>
      <c r="AB82" s="70"/>
      <c r="AC82" s="70"/>
      <c r="AD82" s="70"/>
      <c r="AE82" s="70" t="s">
        <v>1</v>
      </c>
      <c r="AF82" s="70"/>
      <c r="AG82" s="70"/>
      <c r="AH82" s="70"/>
      <c r="AI82" s="70"/>
      <c r="AJ82" s="70"/>
      <c r="AK82" s="70"/>
      <c r="AL82" s="70"/>
      <c r="AM82" s="70"/>
      <c r="AN82" s="70"/>
      <c r="AO82" s="70" t="s">
        <v>16</v>
      </c>
      <c r="AP82" s="70"/>
      <c r="AQ82" s="70"/>
      <c r="AR82" s="70"/>
      <c r="AS82" s="70"/>
      <c r="AT82" s="70"/>
      <c r="AU82" s="70"/>
      <c r="AV82" s="70"/>
      <c r="AW82" s="70" t="s">
        <v>17</v>
      </c>
      <c r="AX82" s="70"/>
      <c r="AY82" s="70"/>
      <c r="AZ82" s="70"/>
      <c r="BA82" s="70"/>
      <c r="BB82" s="70"/>
      <c r="BC82" s="70"/>
      <c r="BD82" s="70"/>
      <c r="BE82" s="70" t="s">
        <v>14</v>
      </c>
      <c r="BF82" s="70"/>
      <c r="BG82" s="70"/>
      <c r="BH82" s="70"/>
      <c r="BI82" s="70"/>
      <c r="BJ82" s="70"/>
      <c r="BK82" s="70"/>
      <c r="BL82" s="70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15.75">
      <c r="A83" s="70">
        <v>1</v>
      </c>
      <c r="B83" s="70"/>
      <c r="C83" s="70"/>
      <c r="D83" s="70"/>
      <c r="E83" s="70"/>
      <c r="F83" s="70"/>
      <c r="G83" s="70">
        <v>2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>
        <v>3</v>
      </c>
      <c r="AA83" s="70"/>
      <c r="AB83" s="70"/>
      <c r="AC83" s="70"/>
      <c r="AD83" s="70"/>
      <c r="AE83" s="70">
        <v>4</v>
      </c>
      <c r="AF83" s="70"/>
      <c r="AG83" s="70"/>
      <c r="AH83" s="70"/>
      <c r="AI83" s="70"/>
      <c r="AJ83" s="70"/>
      <c r="AK83" s="70"/>
      <c r="AL83" s="70"/>
      <c r="AM83" s="70"/>
      <c r="AN83" s="70"/>
      <c r="AO83" s="70">
        <v>5</v>
      </c>
      <c r="AP83" s="70"/>
      <c r="AQ83" s="70"/>
      <c r="AR83" s="70"/>
      <c r="AS83" s="70"/>
      <c r="AT83" s="70"/>
      <c r="AU83" s="70"/>
      <c r="AV83" s="70"/>
      <c r="AW83" s="70">
        <v>6</v>
      </c>
      <c r="AX83" s="70"/>
      <c r="AY83" s="70"/>
      <c r="AZ83" s="70"/>
      <c r="BA83" s="70"/>
      <c r="BB83" s="70"/>
      <c r="BC83" s="70"/>
      <c r="BD83" s="70"/>
      <c r="BE83" s="70">
        <v>7</v>
      </c>
      <c r="BF83" s="70"/>
      <c r="BG83" s="70"/>
      <c r="BH83" s="70"/>
      <c r="BI83" s="70"/>
      <c r="BJ83" s="70"/>
      <c r="BK83" s="70"/>
      <c r="BL83" s="70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18.75" customHeight="1">
      <c r="A84" s="70"/>
      <c r="B84" s="70"/>
      <c r="C84" s="70"/>
      <c r="D84" s="70"/>
      <c r="E84" s="70"/>
      <c r="F84" s="70"/>
      <c r="G84" s="160" t="s">
        <v>115</v>
      </c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P84" s="55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5.75" customHeight="1">
      <c r="A85" s="70"/>
      <c r="B85" s="70"/>
      <c r="C85" s="70"/>
      <c r="D85" s="70"/>
      <c r="E85" s="70"/>
      <c r="F85" s="70"/>
      <c r="G85" s="199" t="s">
        <v>48</v>
      </c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1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P85" s="55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15.75" customHeight="1">
      <c r="A86" s="70"/>
      <c r="B86" s="70"/>
      <c r="C86" s="70"/>
      <c r="D86" s="70"/>
      <c r="E86" s="70"/>
      <c r="F86" s="70"/>
      <c r="G86" s="84" t="s">
        <v>89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70" t="s">
        <v>49</v>
      </c>
      <c r="AA86" s="70"/>
      <c r="AB86" s="70"/>
      <c r="AC86" s="70"/>
      <c r="AD86" s="70"/>
      <c r="AE86" s="70" t="s">
        <v>60</v>
      </c>
      <c r="AF86" s="70"/>
      <c r="AG86" s="70"/>
      <c r="AH86" s="70"/>
      <c r="AI86" s="70"/>
      <c r="AJ86" s="70"/>
      <c r="AK86" s="70"/>
      <c r="AL86" s="70"/>
      <c r="AM86" s="70"/>
      <c r="AN86" s="70"/>
      <c r="AO86" s="69">
        <f>SUM(AO87:AV93)</f>
        <v>36094890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>
        <f>AO86+AW86</f>
        <v>36094890</v>
      </c>
      <c r="BF86" s="70"/>
      <c r="BG86" s="70"/>
      <c r="BH86" s="70"/>
      <c r="BI86" s="70"/>
      <c r="BJ86" s="70"/>
      <c r="BK86" s="70"/>
      <c r="BL86" s="70"/>
      <c r="BP86" s="55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66.75" customHeight="1">
      <c r="A87" s="70"/>
      <c r="B87" s="70"/>
      <c r="C87" s="70"/>
      <c r="D87" s="70"/>
      <c r="E87" s="70"/>
      <c r="F87" s="70"/>
      <c r="G87" s="84" t="s">
        <v>205</v>
      </c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70" t="s">
        <v>49</v>
      </c>
      <c r="AA87" s="70"/>
      <c r="AB87" s="70"/>
      <c r="AC87" s="70"/>
      <c r="AD87" s="70"/>
      <c r="AE87" s="70" t="s">
        <v>60</v>
      </c>
      <c r="AF87" s="70"/>
      <c r="AG87" s="70"/>
      <c r="AH87" s="70"/>
      <c r="AI87" s="70"/>
      <c r="AJ87" s="70"/>
      <c r="AK87" s="70"/>
      <c r="AL87" s="70"/>
      <c r="AM87" s="70"/>
      <c r="AN87" s="70"/>
      <c r="AO87" s="92">
        <f>23290190-456740</f>
        <v>22833450</v>
      </c>
      <c r="AP87" s="92"/>
      <c r="AQ87" s="92"/>
      <c r="AR87" s="92"/>
      <c r="AS87" s="92"/>
      <c r="AT87" s="92"/>
      <c r="AU87" s="92"/>
      <c r="AV87" s="92"/>
      <c r="AW87" s="69"/>
      <c r="AX87" s="69"/>
      <c r="AY87" s="69"/>
      <c r="AZ87" s="69"/>
      <c r="BA87" s="69"/>
      <c r="BB87" s="69"/>
      <c r="BC87" s="69"/>
      <c r="BD87" s="69"/>
      <c r="BE87" s="69">
        <f aca="true" t="shared" si="1" ref="BE87:BE101">AO87+AW87</f>
        <v>22833450</v>
      </c>
      <c r="BF87" s="70"/>
      <c r="BG87" s="70"/>
      <c r="BH87" s="70"/>
      <c r="BI87" s="70"/>
      <c r="BJ87" s="70"/>
      <c r="BK87" s="70"/>
      <c r="BL87" s="70"/>
      <c r="BP87" s="55"/>
      <c r="BQ87" s="61"/>
      <c r="BR87" s="61"/>
      <c r="BS87" s="62">
        <f>23290190-AO87</f>
        <v>456740</v>
      </c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33" customHeight="1">
      <c r="A88" s="70"/>
      <c r="B88" s="70"/>
      <c r="C88" s="70"/>
      <c r="D88" s="70"/>
      <c r="E88" s="70"/>
      <c r="F88" s="70"/>
      <c r="G88" s="84" t="s">
        <v>90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70" t="s">
        <v>49</v>
      </c>
      <c r="AA88" s="70"/>
      <c r="AB88" s="70"/>
      <c r="AC88" s="70"/>
      <c r="AD88" s="70"/>
      <c r="AE88" s="70" t="s">
        <v>60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92">
        <v>9704700</v>
      </c>
      <c r="AP88" s="92"/>
      <c r="AQ88" s="92"/>
      <c r="AR88" s="92"/>
      <c r="AS88" s="92"/>
      <c r="AT88" s="92"/>
      <c r="AU88" s="92"/>
      <c r="AV88" s="92"/>
      <c r="AW88" s="69"/>
      <c r="AX88" s="69"/>
      <c r="AY88" s="69"/>
      <c r="AZ88" s="69"/>
      <c r="BA88" s="69"/>
      <c r="BB88" s="69"/>
      <c r="BC88" s="69"/>
      <c r="BD88" s="69"/>
      <c r="BE88" s="69">
        <f t="shared" si="1"/>
        <v>9704700</v>
      </c>
      <c r="BF88" s="70"/>
      <c r="BG88" s="70"/>
      <c r="BH88" s="70"/>
      <c r="BI88" s="70"/>
      <c r="BJ88" s="70"/>
      <c r="BK88" s="70"/>
      <c r="BL88" s="70"/>
      <c r="BP88" s="55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19.5" customHeight="1">
      <c r="A89" s="70"/>
      <c r="B89" s="70"/>
      <c r="C89" s="70"/>
      <c r="D89" s="70"/>
      <c r="E89" s="70"/>
      <c r="F89" s="70"/>
      <c r="G89" s="84" t="s">
        <v>178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70" t="s">
        <v>49</v>
      </c>
      <c r="AA89" s="70"/>
      <c r="AB89" s="70"/>
      <c r="AC89" s="70"/>
      <c r="AD89" s="70"/>
      <c r="AE89" s="70" t="s">
        <v>103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92">
        <f>900000</f>
        <v>900000</v>
      </c>
      <c r="AP89" s="92"/>
      <c r="AQ89" s="92"/>
      <c r="AR89" s="92"/>
      <c r="AS89" s="92"/>
      <c r="AT89" s="92"/>
      <c r="AU89" s="92"/>
      <c r="AV89" s="92"/>
      <c r="AW89" s="69"/>
      <c r="AX89" s="69"/>
      <c r="AY89" s="69"/>
      <c r="AZ89" s="69"/>
      <c r="BA89" s="69"/>
      <c r="BB89" s="69"/>
      <c r="BC89" s="69"/>
      <c r="BD89" s="69"/>
      <c r="BE89" s="69">
        <f t="shared" si="1"/>
        <v>900000</v>
      </c>
      <c r="BF89" s="70"/>
      <c r="BG89" s="70"/>
      <c r="BH89" s="70"/>
      <c r="BI89" s="70"/>
      <c r="BJ89" s="70"/>
      <c r="BK89" s="70"/>
      <c r="BL89" s="70"/>
      <c r="BP89" s="55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6" customHeight="1">
      <c r="A90" s="70"/>
      <c r="B90" s="70"/>
      <c r="C90" s="70"/>
      <c r="D90" s="70"/>
      <c r="E90" s="70"/>
      <c r="F90" s="70"/>
      <c r="G90" s="84" t="s">
        <v>247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70" t="s">
        <v>49</v>
      </c>
      <c r="AA90" s="70"/>
      <c r="AB90" s="70"/>
      <c r="AC90" s="70"/>
      <c r="AD90" s="70"/>
      <c r="AE90" s="70" t="s">
        <v>103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69">
        <v>500000</v>
      </c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>
        <f t="shared" si="1"/>
        <v>500000</v>
      </c>
      <c r="BF90" s="70"/>
      <c r="BG90" s="70"/>
      <c r="BH90" s="70"/>
      <c r="BI90" s="70"/>
      <c r="BJ90" s="70"/>
      <c r="BK90" s="70"/>
      <c r="BL90" s="70"/>
      <c r="BP90" s="55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47"/>
      <c r="CC90" s="47"/>
      <c r="CD90" s="47"/>
      <c r="CE90" s="47"/>
      <c r="CF90" s="47"/>
      <c r="CG90" s="47"/>
    </row>
    <row r="91" spans="1:85" ht="32.25" customHeight="1">
      <c r="A91" s="70"/>
      <c r="B91" s="70"/>
      <c r="C91" s="70"/>
      <c r="D91" s="70"/>
      <c r="E91" s="70"/>
      <c r="F91" s="70"/>
      <c r="G91" s="84" t="s">
        <v>246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70" t="s">
        <v>49</v>
      </c>
      <c r="AA91" s="70"/>
      <c r="AB91" s="70"/>
      <c r="AC91" s="70"/>
      <c r="AD91" s="70"/>
      <c r="AE91" s="70" t="s">
        <v>103</v>
      </c>
      <c r="AF91" s="70"/>
      <c r="AG91" s="70"/>
      <c r="AH91" s="70"/>
      <c r="AI91" s="70"/>
      <c r="AJ91" s="70"/>
      <c r="AK91" s="70"/>
      <c r="AL91" s="70"/>
      <c r="AM91" s="70"/>
      <c r="AN91" s="70"/>
      <c r="AO91" s="92">
        <v>700000</v>
      </c>
      <c r="AP91" s="92"/>
      <c r="AQ91" s="92"/>
      <c r="AR91" s="92"/>
      <c r="AS91" s="92"/>
      <c r="AT91" s="92"/>
      <c r="AU91" s="92"/>
      <c r="AV91" s="92"/>
      <c r="AW91" s="93"/>
      <c r="AX91" s="93"/>
      <c r="AY91" s="93"/>
      <c r="AZ91" s="93"/>
      <c r="BA91" s="93"/>
      <c r="BB91" s="93"/>
      <c r="BC91" s="93"/>
      <c r="BD91" s="93"/>
      <c r="BE91" s="69">
        <f t="shared" si="1"/>
        <v>700000</v>
      </c>
      <c r="BF91" s="70"/>
      <c r="BG91" s="70"/>
      <c r="BH91" s="70"/>
      <c r="BI91" s="70"/>
      <c r="BJ91" s="70"/>
      <c r="BK91" s="70"/>
      <c r="BL91" s="70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18.75" customHeight="1">
      <c r="A92" s="70"/>
      <c r="B92" s="70"/>
      <c r="C92" s="70"/>
      <c r="D92" s="70"/>
      <c r="E92" s="70"/>
      <c r="F92" s="70"/>
      <c r="G92" s="84" t="s">
        <v>91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70" t="s">
        <v>49</v>
      </c>
      <c r="AA92" s="70"/>
      <c r="AB92" s="70"/>
      <c r="AC92" s="70"/>
      <c r="AD92" s="70"/>
      <c r="AE92" s="70" t="s">
        <v>103</v>
      </c>
      <c r="AF92" s="70"/>
      <c r="AG92" s="70"/>
      <c r="AH92" s="70"/>
      <c r="AI92" s="70"/>
      <c r="AJ92" s="70"/>
      <c r="AK92" s="70"/>
      <c r="AL92" s="70"/>
      <c r="AM92" s="70"/>
      <c r="AN92" s="70"/>
      <c r="AO92" s="92">
        <v>1000000</v>
      </c>
      <c r="AP92" s="92"/>
      <c r="AQ92" s="92"/>
      <c r="AR92" s="92"/>
      <c r="AS92" s="92"/>
      <c r="AT92" s="92"/>
      <c r="AU92" s="92"/>
      <c r="AV92" s="92"/>
      <c r="AW92" s="93"/>
      <c r="AX92" s="93"/>
      <c r="AY92" s="93"/>
      <c r="AZ92" s="93"/>
      <c r="BA92" s="93"/>
      <c r="BB92" s="93"/>
      <c r="BC92" s="93"/>
      <c r="BD92" s="93"/>
      <c r="BE92" s="69">
        <f t="shared" si="1"/>
        <v>1000000</v>
      </c>
      <c r="BF92" s="70"/>
      <c r="BG92" s="70"/>
      <c r="BH92" s="70"/>
      <c r="BI92" s="70"/>
      <c r="BJ92" s="70"/>
      <c r="BK92" s="70"/>
      <c r="BL92" s="70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66.75" customHeight="1">
      <c r="A93" s="70"/>
      <c r="B93" s="70"/>
      <c r="C93" s="70"/>
      <c r="D93" s="70"/>
      <c r="E93" s="70"/>
      <c r="F93" s="70"/>
      <c r="G93" s="84" t="s">
        <v>166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70" t="s">
        <v>49</v>
      </c>
      <c r="AA93" s="70"/>
      <c r="AB93" s="70"/>
      <c r="AC93" s="70"/>
      <c r="AD93" s="70"/>
      <c r="AE93" s="70" t="str">
        <f>AE101</f>
        <v>заходи з поточного ремонту та утримання зелених насаджень </v>
      </c>
      <c r="AF93" s="70"/>
      <c r="AG93" s="70"/>
      <c r="AH93" s="70"/>
      <c r="AI93" s="70"/>
      <c r="AJ93" s="70"/>
      <c r="AK93" s="70"/>
      <c r="AL93" s="70"/>
      <c r="AM93" s="70"/>
      <c r="AN93" s="70"/>
      <c r="AO93" s="92">
        <f>456740</f>
        <v>456740</v>
      </c>
      <c r="AP93" s="92"/>
      <c r="AQ93" s="92"/>
      <c r="AR93" s="92"/>
      <c r="AS93" s="92"/>
      <c r="AT93" s="92"/>
      <c r="AU93" s="92"/>
      <c r="AV93" s="92"/>
      <c r="AW93" s="93"/>
      <c r="AX93" s="93"/>
      <c r="AY93" s="93"/>
      <c r="AZ93" s="93"/>
      <c r="BA93" s="93"/>
      <c r="BB93" s="93"/>
      <c r="BC93" s="93"/>
      <c r="BD93" s="93"/>
      <c r="BE93" s="69">
        <f t="shared" si="1"/>
        <v>456740</v>
      </c>
      <c r="BF93" s="70"/>
      <c r="BG93" s="70"/>
      <c r="BH93" s="70"/>
      <c r="BI93" s="70"/>
      <c r="BJ93" s="70"/>
      <c r="BK93" s="70"/>
      <c r="BL93" s="70"/>
      <c r="BP93" s="55"/>
      <c r="BQ93" s="61"/>
      <c r="BR93" s="61"/>
      <c r="BS93" s="61">
        <v>456740</v>
      </c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21" customHeight="1">
      <c r="A94" s="70"/>
      <c r="B94" s="70"/>
      <c r="C94" s="70"/>
      <c r="D94" s="70"/>
      <c r="E94" s="70"/>
      <c r="F94" s="70"/>
      <c r="G94" s="160" t="s">
        <v>51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93"/>
      <c r="AX94" s="93"/>
      <c r="AY94" s="93"/>
      <c r="AZ94" s="93"/>
      <c r="BA94" s="93"/>
      <c r="BB94" s="93"/>
      <c r="BC94" s="93"/>
      <c r="BD94" s="93"/>
      <c r="BE94" s="69"/>
      <c r="BF94" s="70"/>
      <c r="BG94" s="70"/>
      <c r="BH94" s="70"/>
      <c r="BI94" s="70"/>
      <c r="BJ94" s="70"/>
      <c r="BK94" s="70"/>
      <c r="BL94" s="70"/>
      <c r="BP94" s="55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50.25" customHeight="1">
      <c r="A95" s="70"/>
      <c r="B95" s="70"/>
      <c r="C95" s="70"/>
      <c r="D95" s="70"/>
      <c r="E95" s="70"/>
      <c r="F95" s="70"/>
      <c r="G95" s="202" t="s">
        <v>175</v>
      </c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70" t="s">
        <v>101</v>
      </c>
      <c r="AA95" s="70"/>
      <c r="AB95" s="70"/>
      <c r="AC95" s="70"/>
      <c r="AD95" s="70"/>
      <c r="AE95" s="70" t="s">
        <v>104</v>
      </c>
      <c r="AF95" s="70"/>
      <c r="AG95" s="70"/>
      <c r="AH95" s="70"/>
      <c r="AI95" s="70"/>
      <c r="AJ95" s="70"/>
      <c r="AK95" s="70"/>
      <c r="AL95" s="70"/>
      <c r="AM95" s="70"/>
      <c r="AN95" s="70"/>
      <c r="AO95" s="209">
        <v>181.5217</v>
      </c>
      <c r="AP95" s="209"/>
      <c r="AQ95" s="209"/>
      <c r="AR95" s="209"/>
      <c r="AS95" s="209"/>
      <c r="AT95" s="209"/>
      <c r="AU95" s="209"/>
      <c r="AV95" s="209"/>
      <c r="AW95" s="211"/>
      <c r="AX95" s="211"/>
      <c r="AY95" s="211"/>
      <c r="AZ95" s="211"/>
      <c r="BA95" s="211"/>
      <c r="BB95" s="211"/>
      <c r="BC95" s="211"/>
      <c r="BD95" s="211"/>
      <c r="BE95" s="209">
        <f t="shared" si="1"/>
        <v>181.5217</v>
      </c>
      <c r="BF95" s="209"/>
      <c r="BG95" s="209"/>
      <c r="BH95" s="209"/>
      <c r="BI95" s="209"/>
      <c r="BJ95" s="209"/>
      <c r="BK95" s="209"/>
      <c r="BL95" s="209"/>
      <c r="BP95" s="55"/>
      <c r="BQ95" s="61"/>
      <c r="BR95" s="67">
        <f>(4.7+2.12+0.65+4.3+30.5+0.32+6+33.93+0.72+21.29+0.49+0.1+0.08+0.47+0.7+0.5+4.4)+(55.27+1.2+3.99+0.769+0.0482+3.529+0.12+0.13+1.53+0.1595+3.506)</f>
        <v>181.5217</v>
      </c>
      <c r="BS95" s="61"/>
      <c r="BT95" s="61"/>
      <c r="BU95" s="61"/>
      <c r="BV95" s="61"/>
      <c r="BW95" s="61"/>
      <c r="BX95" s="61"/>
      <c r="BY95" s="61"/>
      <c r="BZ95" s="61"/>
      <c r="CA95" s="61"/>
      <c r="CB95" s="47"/>
      <c r="CC95" s="47"/>
      <c r="CD95" s="47"/>
      <c r="CE95" s="47"/>
      <c r="CF95" s="47"/>
      <c r="CG95" s="47"/>
    </row>
    <row r="96" spans="1:85" ht="36.75" customHeight="1">
      <c r="A96" s="70"/>
      <c r="B96" s="70"/>
      <c r="C96" s="70"/>
      <c r="D96" s="70"/>
      <c r="E96" s="70"/>
      <c r="F96" s="70"/>
      <c r="G96" s="81" t="s">
        <v>92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3"/>
      <c r="Z96" s="70" t="s">
        <v>50</v>
      </c>
      <c r="AA96" s="70"/>
      <c r="AB96" s="70"/>
      <c r="AC96" s="70"/>
      <c r="AD96" s="70"/>
      <c r="AE96" s="70" t="s">
        <v>106</v>
      </c>
      <c r="AF96" s="70"/>
      <c r="AG96" s="70"/>
      <c r="AH96" s="70"/>
      <c r="AI96" s="70"/>
      <c r="AJ96" s="70"/>
      <c r="AK96" s="70"/>
      <c r="AL96" s="70"/>
      <c r="AM96" s="70"/>
      <c r="AN96" s="70"/>
      <c r="AO96" s="183">
        <v>322</v>
      </c>
      <c r="AP96" s="183"/>
      <c r="AQ96" s="183"/>
      <c r="AR96" s="183"/>
      <c r="AS96" s="183"/>
      <c r="AT96" s="183"/>
      <c r="AU96" s="183"/>
      <c r="AV96" s="183"/>
      <c r="AW96" s="70"/>
      <c r="AX96" s="70"/>
      <c r="AY96" s="70"/>
      <c r="AZ96" s="70"/>
      <c r="BA96" s="70"/>
      <c r="BB96" s="70"/>
      <c r="BC96" s="70"/>
      <c r="BD96" s="70"/>
      <c r="BE96" s="95">
        <f t="shared" si="1"/>
        <v>322</v>
      </c>
      <c r="BF96" s="95"/>
      <c r="BG96" s="95"/>
      <c r="BH96" s="95"/>
      <c r="BI96" s="95"/>
      <c r="BJ96" s="95"/>
      <c r="BK96" s="95"/>
      <c r="BL96" s="95"/>
      <c r="BP96" s="55"/>
      <c r="BQ96" s="61"/>
      <c r="BR96" s="61"/>
      <c r="BS96" s="61"/>
      <c r="BT96" s="221"/>
      <c r="BU96" s="221"/>
      <c r="BV96" s="221"/>
      <c r="BW96" s="221"/>
      <c r="BX96" s="221"/>
      <c r="BY96" s="221"/>
      <c r="BZ96" s="221"/>
      <c r="CA96" s="221"/>
      <c r="CB96" s="47"/>
      <c r="CC96" s="47"/>
      <c r="CD96" s="47"/>
      <c r="CE96" s="47"/>
      <c r="CF96" s="47"/>
      <c r="CG96" s="47"/>
    </row>
    <row r="97" spans="1:85" ht="35.25" customHeight="1">
      <c r="A97" s="70"/>
      <c r="B97" s="70"/>
      <c r="C97" s="70"/>
      <c r="D97" s="70"/>
      <c r="E97" s="70"/>
      <c r="F97" s="70"/>
      <c r="G97" s="84" t="s">
        <v>176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198" t="s">
        <v>101</v>
      </c>
      <c r="AA97" s="198"/>
      <c r="AB97" s="198"/>
      <c r="AC97" s="198"/>
      <c r="AD97" s="198"/>
      <c r="AE97" s="70" t="s">
        <v>105</v>
      </c>
      <c r="AF97" s="70"/>
      <c r="AG97" s="70"/>
      <c r="AH97" s="70"/>
      <c r="AI97" s="70"/>
      <c r="AJ97" s="70"/>
      <c r="AK97" s="70"/>
      <c r="AL97" s="70"/>
      <c r="AM97" s="70"/>
      <c r="AN97" s="70"/>
      <c r="AO97" s="208">
        <v>15.527</v>
      </c>
      <c r="AP97" s="208"/>
      <c r="AQ97" s="208"/>
      <c r="AR97" s="208"/>
      <c r="AS97" s="208"/>
      <c r="AT97" s="208"/>
      <c r="AU97" s="208"/>
      <c r="AV97" s="208"/>
      <c r="AW97" s="206"/>
      <c r="AX97" s="206"/>
      <c r="AY97" s="206"/>
      <c r="AZ97" s="206"/>
      <c r="BA97" s="206"/>
      <c r="BB97" s="206"/>
      <c r="BC97" s="206"/>
      <c r="BD97" s="206"/>
      <c r="BE97" s="206">
        <f t="shared" si="1"/>
        <v>15.527</v>
      </c>
      <c r="BF97" s="206"/>
      <c r="BG97" s="206"/>
      <c r="BH97" s="206"/>
      <c r="BI97" s="206"/>
      <c r="BJ97" s="206"/>
      <c r="BK97" s="206"/>
      <c r="BL97" s="206"/>
      <c r="BP97" s="55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5.25" customHeight="1">
      <c r="A98" s="70"/>
      <c r="B98" s="70"/>
      <c r="C98" s="70"/>
      <c r="D98" s="70"/>
      <c r="E98" s="70"/>
      <c r="F98" s="70"/>
      <c r="G98" s="81" t="s">
        <v>203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3"/>
      <c r="Z98" s="70" t="s">
        <v>50</v>
      </c>
      <c r="AA98" s="70"/>
      <c r="AB98" s="70"/>
      <c r="AC98" s="70"/>
      <c r="AD98" s="70"/>
      <c r="AE98" s="70" t="s">
        <v>236</v>
      </c>
      <c r="AF98" s="70"/>
      <c r="AG98" s="70"/>
      <c r="AH98" s="70"/>
      <c r="AI98" s="70"/>
      <c r="AJ98" s="70"/>
      <c r="AK98" s="70"/>
      <c r="AL98" s="70"/>
      <c r="AM98" s="70"/>
      <c r="AN98" s="70"/>
      <c r="AO98" s="207">
        <v>555</v>
      </c>
      <c r="AP98" s="207"/>
      <c r="AQ98" s="207"/>
      <c r="AR98" s="207"/>
      <c r="AS98" s="207"/>
      <c r="AT98" s="207"/>
      <c r="AU98" s="207"/>
      <c r="AV98" s="207"/>
      <c r="AW98" s="87"/>
      <c r="AX98" s="87"/>
      <c r="AY98" s="87"/>
      <c r="AZ98" s="87"/>
      <c r="BA98" s="87"/>
      <c r="BB98" s="87"/>
      <c r="BC98" s="87"/>
      <c r="BD98" s="87"/>
      <c r="BE98" s="95">
        <f>AO98+AW98</f>
        <v>555</v>
      </c>
      <c r="BF98" s="95"/>
      <c r="BG98" s="95"/>
      <c r="BH98" s="95"/>
      <c r="BI98" s="95"/>
      <c r="BJ98" s="95"/>
      <c r="BK98" s="95"/>
      <c r="BL98" s="95"/>
      <c r="BP98" s="55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32.25" customHeight="1">
      <c r="A99" s="70"/>
      <c r="B99" s="70"/>
      <c r="C99" s="70"/>
      <c r="D99" s="70"/>
      <c r="E99" s="70"/>
      <c r="F99" s="70"/>
      <c r="G99" s="88" t="s">
        <v>93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70" t="s">
        <v>102</v>
      </c>
      <c r="AA99" s="70"/>
      <c r="AB99" s="70"/>
      <c r="AC99" s="70"/>
      <c r="AD99" s="70"/>
      <c r="AE99" s="70" t="s">
        <v>105</v>
      </c>
      <c r="AF99" s="70"/>
      <c r="AG99" s="70"/>
      <c r="AH99" s="70"/>
      <c r="AI99" s="70"/>
      <c r="AJ99" s="70"/>
      <c r="AK99" s="70"/>
      <c r="AL99" s="70"/>
      <c r="AM99" s="70"/>
      <c r="AN99" s="70"/>
      <c r="AO99" s="90">
        <v>350</v>
      </c>
      <c r="AP99" s="90"/>
      <c r="AQ99" s="90"/>
      <c r="AR99" s="90"/>
      <c r="AS99" s="90"/>
      <c r="AT99" s="90"/>
      <c r="AU99" s="90"/>
      <c r="AV99" s="90"/>
      <c r="AW99" s="70"/>
      <c r="AX99" s="70"/>
      <c r="AY99" s="70"/>
      <c r="AZ99" s="70"/>
      <c r="BA99" s="70"/>
      <c r="BB99" s="70"/>
      <c r="BC99" s="70"/>
      <c r="BD99" s="70"/>
      <c r="BE99" s="95">
        <f>AO99</f>
        <v>350</v>
      </c>
      <c r="BF99" s="95"/>
      <c r="BG99" s="95"/>
      <c r="BH99" s="95"/>
      <c r="BI99" s="95"/>
      <c r="BJ99" s="95"/>
      <c r="BK99" s="95"/>
      <c r="BL99" s="95"/>
      <c r="BP99" s="55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33" customHeight="1">
      <c r="A100" s="70"/>
      <c r="B100" s="70"/>
      <c r="C100" s="70"/>
      <c r="D100" s="70"/>
      <c r="E100" s="70"/>
      <c r="F100" s="70"/>
      <c r="G100" s="88" t="s">
        <v>94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70" t="s">
        <v>50</v>
      </c>
      <c r="AA100" s="70"/>
      <c r="AB100" s="70"/>
      <c r="AC100" s="70"/>
      <c r="AD100" s="70"/>
      <c r="AE100" s="179" t="s">
        <v>107</v>
      </c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90">
        <v>250</v>
      </c>
      <c r="AP100" s="90"/>
      <c r="AQ100" s="90"/>
      <c r="AR100" s="90"/>
      <c r="AS100" s="90"/>
      <c r="AT100" s="90"/>
      <c r="AU100" s="90"/>
      <c r="AV100" s="90"/>
      <c r="AW100" s="70"/>
      <c r="AX100" s="70"/>
      <c r="AY100" s="70"/>
      <c r="AZ100" s="70"/>
      <c r="BA100" s="70"/>
      <c r="BB100" s="70"/>
      <c r="BC100" s="70"/>
      <c r="BD100" s="70"/>
      <c r="BE100" s="95">
        <f t="shared" si="1"/>
        <v>250</v>
      </c>
      <c r="BF100" s="95"/>
      <c r="BG100" s="95"/>
      <c r="BH100" s="95"/>
      <c r="BI100" s="95"/>
      <c r="BJ100" s="95"/>
      <c r="BK100" s="95"/>
      <c r="BL100" s="95"/>
      <c r="BP100" s="55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48" customHeight="1">
      <c r="A101" s="70"/>
      <c r="B101" s="70"/>
      <c r="C101" s="70"/>
      <c r="D101" s="70"/>
      <c r="E101" s="70"/>
      <c r="F101" s="70"/>
      <c r="G101" s="88" t="s">
        <v>95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70" t="s">
        <v>50</v>
      </c>
      <c r="AA101" s="70"/>
      <c r="AB101" s="70"/>
      <c r="AC101" s="70"/>
      <c r="AD101" s="70"/>
      <c r="AE101" s="70" t="s">
        <v>213</v>
      </c>
      <c r="AF101" s="70"/>
      <c r="AG101" s="70"/>
      <c r="AH101" s="70"/>
      <c r="AI101" s="70"/>
      <c r="AJ101" s="70"/>
      <c r="AK101" s="70"/>
      <c r="AL101" s="70"/>
      <c r="AM101" s="70"/>
      <c r="AN101" s="70"/>
      <c r="AO101" s="90">
        <v>12</v>
      </c>
      <c r="AP101" s="90"/>
      <c r="AQ101" s="90"/>
      <c r="AR101" s="90"/>
      <c r="AS101" s="90"/>
      <c r="AT101" s="90"/>
      <c r="AU101" s="90"/>
      <c r="AV101" s="90"/>
      <c r="AW101" s="70"/>
      <c r="AX101" s="70"/>
      <c r="AY101" s="70"/>
      <c r="AZ101" s="70"/>
      <c r="BA101" s="70"/>
      <c r="BB101" s="70"/>
      <c r="BC101" s="70"/>
      <c r="BD101" s="70"/>
      <c r="BE101" s="95">
        <f t="shared" si="1"/>
        <v>12</v>
      </c>
      <c r="BF101" s="95"/>
      <c r="BG101" s="95"/>
      <c r="BH101" s="95"/>
      <c r="BI101" s="95"/>
      <c r="BJ101" s="95"/>
      <c r="BK101" s="95"/>
      <c r="BL101" s="95"/>
      <c r="BP101" s="55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15.75" customHeight="1">
      <c r="A102" s="70"/>
      <c r="B102" s="70"/>
      <c r="C102" s="70"/>
      <c r="D102" s="70"/>
      <c r="E102" s="70"/>
      <c r="F102" s="70"/>
      <c r="G102" s="160" t="s">
        <v>52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P102" s="55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5.25" customHeight="1">
      <c r="A103" s="70"/>
      <c r="B103" s="70"/>
      <c r="C103" s="70"/>
      <c r="D103" s="70"/>
      <c r="E103" s="70"/>
      <c r="F103" s="70"/>
      <c r="G103" s="202" t="s">
        <v>179</v>
      </c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70" t="s">
        <v>49</v>
      </c>
      <c r="AA103" s="70"/>
      <c r="AB103" s="70"/>
      <c r="AC103" s="70"/>
      <c r="AD103" s="70"/>
      <c r="AE103" s="70" t="s">
        <v>61</v>
      </c>
      <c r="AF103" s="70"/>
      <c r="AG103" s="70"/>
      <c r="AH103" s="70"/>
      <c r="AI103" s="70"/>
      <c r="AJ103" s="70"/>
      <c r="AK103" s="70"/>
      <c r="AL103" s="70"/>
      <c r="AM103" s="70"/>
      <c r="AN103" s="70"/>
      <c r="AO103" s="69">
        <f>((23290190-1230910-AO93)+9704700)/AO95</f>
        <v>172471.0599338812</v>
      </c>
      <c r="AP103" s="69"/>
      <c r="AQ103" s="69"/>
      <c r="AR103" s="69"/>
      <c r="AS103" s="69"/>
      <c r="AT103" s="69"/>
      <c r="AU103" s="69"/>
      <c r="AV103" s="69"/>
      <c r="AW103" s="70"/>
      <c r="AX103" s="70"/>
      <c r="AY103" s="70"/>
      <c r="AZ103" s="70"/>
      <c r="BA103" s="70"/>
      <c r="BB103" s="70"/>
      <c r="BC103" s="70"/>
      <c r="BD103" s="70"/>
      <c r="BE103" s="69">
        <f aca="true" t="shared" si="2" ref="BE103:BE109">AO103+AW103</f>
        <v>172471.0599338812</v>
      </c>
      <c r="BF103" s="70"/>
      <c r="BG103" s="70"/>
      <c r="BH103" s="70"/>
      <c r="BI103" s="70"/>
      <c r="BJ103" s="70"/>
      <c r="BK103" s="70"/>
      <c r="BL103" s="70"/>
      <c r="BP103" s="55"/>
      <c r="BQ103" s="61"/>
      <c r="BR103" s="61" t="s">
        <v>209</v>
      </c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33.75" customHeight="1">
      <c r="A104" s="70"/>
      <c r="B104" s="70"/>
      <c r="C104" s="70"/>
      <c r="D104" s="70"/>
      <c r="E104" s="70"/>
      <c r="F104" s="70"/>
      <c r="G104" s="202" t="s">
        <v>180</v>
      </c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70" t="s">
        <v>49</v>
      </c>
      <c r="AA104" s="70"/>
      <c r="AB104" s="70"/>
      <c r="AC104" s="70"/>
      <c r="AD104" s="70"/>
      <c r="AE104" s="70" t="s">
        <v>61</v>
      </c>
      <c r="AF104" s="70"/>
      <c r="AG104" s="70"/>
      <c r="AH104" s="70"/>
      <c r="AI104" s="70"/>
      <c r="AJ104" s="70"/>
      <c r="AK104" s="70"/>
      <c r="AL104" s="70"/>
      <c r="AM104" s="70"/>
      <c r="AN104" s="70"/>
      <c r="AO104" s="69">
        <f>(1062910+84000+84000)/AO96</f>
        <v>3822.7018633540374</v>
      </c>
      <c r="AP104" s="69"/>
      <c r="AQ104" s="69"/>
      <c r="AR104" s="69"/>
      <c r="AS104" s="69"/>
      <c r="AT104" s="69"/>
      <c r="AU104" s="69"/>
      <c r="AV104" s="69"/>
      <c r="AW104" s="70"/>
      <c r="AX104" s="70"/>
      <c r="AY104" s="70"/>
      <c r="AZ104" s="70"/>
      <c r="BA104" s="70"/>
      <c r="BB104" s="70"/>
      <c r="BC104" s="70"/>
      <c r="BD104" s="70"/>
      <c r="BE104" s="69">
        <f t="shared" si="2"/>
        <v>3822.7018633540374</v>
      </c>
      <c r="BF104" s="70"/>
      <c r="BG104" s="70"/>
      <c r="BH104" s="70"/>
      <c r="BI104" s="70"/>
      <c r="BJ104" s="70"/>
      <c r="BK104" s="70"/>
      <c r="BL104" s="70"/>
      <c r="BP104" s="55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3.75" customHeight="1">
      <c r="A105" s="70"/>
      <c r="B105" s="70"/>
      <c r="C105" s="70"/>
      <c r="D105" s="70"/>
      <c r="E105" s="70"/>
      <c r="F105" s="70"/>
      <c r="G105" s="88" t="s">
        <v>177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70" t="s">
        <v>49</v>
      </c>
      <c r="AA105" s="70"/>
      <c r="AB105" s="70"/>
      <c r="AC105" s="70"/>
      <c r="AD105" s="70"/>
      <c r="AE105" s="70" t="s">
        <v>61</v>
      </c>
      <c r="AF105" s="70"/>
      <c r="AG105" s="70"/>
      <c r="AH105" s="70"/>
      <c r="AI105" s="70"/>
      <c r="AJ105" s="70"/>
      <c r="AK105" s="70"/>
      <c r="AL105" s="70"/>
      <c r="AM105" s="70"/>
      <c r="AN105" s="70"/>
      <c r="AO105" s="69">
        <f>AO89/AO97/4</f>
        <v>14490.886842274747</v>
      </c>
      <c r="AP105" s="69"/>
      <c r="AQ105" s="69"/>
      <c r="AR105" s="69"/>
      <c r="AS105" s="69"/>
      <c r="AT105" s="69"/>
      <c r="AU105" s="69"/>
      <c r="AV105" s="69"/>
      <c r="AW105" s="70"/>
      <c r="AX105" s="70"/>
      <c r="AY105" s="70"/>
      <c r="AZ105" s="70"/>
      <c r="BA105" s="70"/>
      <c r="BB105" s="70"/>
      <c r="BC105" s="70"/>
      <c r="BD105" s="70"/>
      <c r="BE105" s="69">
        <f t="shared" si="2"/>
        <v>14490.886842274747</v>
      </c>
      <c r="BF105" s="70"/>
      <c r="BG105" s="70"/>
      <c r="BH105" s="70"/>
      <c r="BI105" s="70"/>
      <c r="BJ105" s="70"/>
      <c r="BK105" s="70"/>
      <c r="BL105" s="70"/>
      <c r="BP105" s="55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31.5" customHeight="1">
      <c r="A106" s="70"/>
      <c r="B106" s="70"/>
      <c r="C106" s="70"/>
      <c r="D106" s="70"/>
      <c r="E106" s="70"/>
      <c r="F106" s="70"/>
      <c r="G106" s="202" t="s">
        <v>204</v>
      </c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70" t="s">
        <v>49</v>
      </c>
      <c r="AA106" s="70"/>
      <c r="AB106" s="70"/>
      <c r="AC106" s="70"/>
      <c r="AD106" s="70"/>
      <c r="AE106" s="70" t="s">
        <v>61</v>
      </c>
      <c r="AF106" s="70"/>
      <c r="AG106" s="70"/>
      <c r="AH106" s="70"/>
      <c r="AI106" s="70"/>
      <c r="AJ106" s="70"/>
      <c r="AK106" s="70"/>
      <c r="AL106" s="70"/>
      <c r="AM106" s="70"/>
      <c r="AN106" s="70"/>
      <c r="AO106" s="69">
        <f>AO90/AO98</f>
        <v>900.9009009009009</v>
      </c>
      <c r="AP106" s="69"/>
      <c r="AQ106" s="69"/>
      <c r="AR106" s="69"/>
      <c r="AS106" s="69"/>
      <c r="AT106" s="69"/>
      <c r="AU106" s="69"/>
      <c r="AV106" s="69"/>
      <c r="AW106" s="210"/>
      <c r="AX106" s="210"/>
      <c r="AY106" s="210"/>
      <c r="AZ106" s="210"/>
      <c r="BA106" s="210"/>
      <c r="BB106" s="210"/>
      <c r="BC106" s="210"/>
      <c r="BD106" s="210"/>
      <c r="BE106" s="69">
        <f t="shared" si="2"/>
        <v>900.9009009009009</v>
      </c>
      <c r="BF106" s="70"/>
      <c r="BG106" s="70"/>
      <c r="BH106" s="70"/>
      <c r="BI106" s="70"/>
      <c r="BJ106" s="70"/>
      <c r="BK106" s="70"/>
      <c r="BL106" s="70"/>
      <c r="BP106" s="55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18.75" customHeight="1">
      <c r="A107" s="70"/>
      <c r="B107" s="70"/>
      <c r="C107" s="70"/>
      <c r="D107" s="70"/>
      <c r="E107" s="70"/>
      <c r="F107" s="70"/>
      <c r="G107" s="88" t="s">
        <v>181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70" t="s">
        <v>49</v>
      </c>
      <c r="AA107" s="70"/>
      <c r="AB107" s="70"/>
      <c r="AC107" s="70"/>
      <c r="AD107" s="70"/>
      <c r="AE107" s="70" t="s">
        <v>61</v>
      </c>
      <c r="AF107" s="70"/>
      <c r="AG107" s="70"/>
      <c r="AH107" s="70"/>
      <c r="AI107" s="70"/>
      <c r="AJ107" s="70"/>
      <c r="AK107" s="70"/>
      <c r="AL107" s="70"/>
      <c r="AM107" s="70"/>
      <c r="AN107" s="70"/>
      <c r="AO107" s="69">
        <f>AO91/AO99</f>
        <v>2000</v>
      </c>
      <c r="AP107" s="69"/>
      <c r="AQ107" s="69"/>
      <c r="AR107" s="69"/>
      <c r="AS107" s="69"/>
      <c r="AT107" s="69"/>
      <c r="AU107" s="69"/>
      <c r="AV107" s="69"/>
      <c r="AW107" s="70"/>
      <c r="AX107" s="70"/>
      <c r="AY107" s="70"/>
      <c r="AZ107" s="70"/>
      <c r="BA107" s="70"/>
      <c r="BB107" s="70"/>
      <c r="BC107" s="70"/>
      <c r="BD107" s="70"/>
      <c r="BE107" s="69">
        <f t="shared" si="2"/>
        <v>2000</v>
      </c>
      <c r="BF107" s="70"/>
      <c r="BG107" s="70"/>
      <c r="BH107" s="70"/>
      <c r="BI107" s="70"/>
      <c r="BJ107" s="70"/>
      <c r="BK107" s="70"/>
      <c r="BL107" s="70"/>
      <c r="BP107" s="55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8.75" customHeight="1">
      <c r="A108" s="70"/>
      <c r="B108" s="70"/>
      <c r="C108" s="70"/>
      <c r="D108" s="70"/>
      <c r="E108" s="70"/>
      <c r="F108" s="70"/>
      <c r="G108" s="88" t="s">
        <v>182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70" t="s">
        <v>49</v>
      </c>
      <c r="AA108" s="70"/>
      <c r="AB108" s="70"/>
      <c r="AC108" s="70"/>
      <c r="AD108" s="70"/>
      <c r="AE108" s="70" t="s">
        <v>61</v>
      </c>
      <c r="AF108" s="70"/>
      <c r="AG108" s="70"/>
      <c r="AH108" s="70"/>
      <c r="AI108" s="70"/>
      <c r="AJ108" s="70"/>
      <c r="AK108" s="70"/>
      <c r="AL108" s="70"/>
      <c r="AM108" s="70"/>
      <c r="AN108" s="70"/>
      <c r="AO108" s="69">
        <f>AO92/AO100</f>
        <v>4000</v>
      </c>
      <c r="AP108" s="69"/>
      <c r="AQ108" s="69"/>
      <c r="AR108" s="69"/>
      <c r="AS108" s="69"/>
      <c r="AT108" s="69"/>
      <c r="AU108" s="69"/>
      <c r="AV108" s="69"/>
      <c r="AW108" s="70"/>
      <c r="AX108" s="70"/>
      <c r="AY108" s="70"/>
      <c r="AZ108" s="70"/>
      <c r="BA108" s="70"/>
      <c r="BB108" s="70"/>
      <c r="BC108" s="70"/>
      <c r="BD108" s="70"/>
      <c r="BE108" s="69">
        <f t="shared" si="2"/>
        <v>4000</v>
      </c>
      <c r="BF108" s="70"/>
      <c r="BG108" s="70"/>
      <c r="BH108" s="70"/>
      <c r="BI108" s="70"/>
      <c r="BJ108" s="70"/>
      <c r="BK108" s="70"/>
      <c r="BL108" s="70"/>
      <c r="BP108" s="55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8.75" customHeight="1">
      <c r="A109" s="70"/>
      <c r="B109" s="70"/>
      <c r="C109" s="70"/>
      <c r="D109" s="70"/>
      <c r="E109" s="70"/>
      <c r="F109" s="70"/>
      <c r="G109" s="88" t="s">
        <v>96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70" t="s">
        <v>49</v>
      </c>
      <c r="AA109" s="70"/>
      <c r="AB109" s="70"/>
      <c r="AC109" s="70"/>
      <c r="AD109" s="70"/>
      <c r="AE109" s="70" t="s">
        <v>61</v>
      </c>
      <c r="AF109" s="70"/>
      <c r="AG109" s="70"/>
      <c r="AH109" s="70"/>
      <c r="AI109" s="70"/>
      <c r="AJ109" s="70"/>
      <c r="AK109" s="70"/>
      <c r="AL109" s="70"/>
      <c r="AM109" s="70"/>
      <c r="AN109" s="70"/>
      <c r="AO109" s="69">
        <f>AO93/AO101</f>
        <v>38061.666666666664</v>
      </c>
      <c r="AP109" s="69"/>
      <c r="AQ109" s="69"/>
      <c r="AR109" s="69"/>
      <c r="AS109" s="69"/>
      <c r="AT109" s="69"/>
      <c r="AU109" s="69"/>
      <c r="AV109" s="69"/>
      <c r="AW109" s="70"/>
      <c r="AX109" s="70"/>
      <c r="AY109" s="70"/>
      <c r="AZ109" s="70"/>
      <c r="BA109" s="70"/>
      <c r="BB109" s="70"/>
      <c r="BC109" s="70"/>
      <c r="BD109" s="70"/>
      <c r="BE109" s="69">
        <f t="shared" si="2"/>
        <v>38061.666666666664</v>
      </c>
      <c r="BF109" s="70"/>
      <c r="BG109" s="70"/>
      <c r="BH109" s="70"/>
      <c r="BI109" s="70"/>
      <c r="BJ109" s="70"/>
      <c r="BK109" s="70"/>
      <c r="BL109" s="70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18" customHeight="1">
      <c r="A110" s="70"/>
      <c r="B110" s="70"/>
      <c r="C110" s="70"/>
      <c r="D110" s="70"/>
      <c r="E110" s="70"/>
      <c r="F110" s="70"/>
      <c r="G110" s="160" t="s">
        <v>53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69"/>
      <c r="BF110" s="70"/>
      <c r="BG110" s="70"/>
      <c r="BH110" s="70"/>
      <c r="BI110" s="70"/>
      <c r="BJ110" s="70"/>
      <c r="BK110" s="70"/>
      <c r="BL110" s="70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33" customHeight="1">
      <c r="A111" s="70"/>
      <c r="B111" s="70"/>
      <c r="C111" s="70"/>
      <c r="D111" s="70"/>
      <c r="E111" s="70"/>
      <c r="F111" s="70"/>
      <c r="G111" s="88" t="s">
        <v>183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70" t="s">
        <v>54</v>
      </c>
      <c r="AA111" s="70"/>
      <c r="AB111" s="70"/>
      <c r="AC111" s="70"/>
      <c r="AD111" s="70"/>
      <c r="AE111" s="70" t="s">
        <v>61</v>
      </c>
      <c r="AF111" s="70"/>
      <c r="AG111" s="70"/>
      <c r="AH111" s="70"/>
      <c r="AI111" s="70"/>
      <c r="AJ111" s="70"/>
      <c r="AK111" s="70"/>
      <c r="AL111" s="70"/>
      <c r="AM111" s="70"/>
      <c r="AN111" s="70"/>
      <c r="AO111" s="85">
        <f>AO95/181.52*100</f>
        <v>100.00093653591891</v>
      </c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>
        <f aca="true" t="shared" si="3" ref="BE111:BE117">AO111+AW111</f>
        <v>100.00093653591891</v>
      </c>
      <c r="BF111" s="85"/>
      <c r="BG111" s="85"/>
      <c r="BH111" s="85"/>
      <c r="BI111" s="85"/>
      <c r="BJ111" s="85"/>
      <c r="BK111" s="85"/>
      <c r="BL111" s="85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49.5" customHeight="1">
      <c r="A112" s="70"/>
      <c r="B112" s="70"/>
      <c r="C112" s="70"/>
      <c r="D112" s="70"/>
      <c r="E112" s="70"/>
      <c r="F112" s="70"/>
      <c r="G112" s="88" t="s">
        <v>184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70" t="s">
        <v>54</v>
      </c>
      <c r="AA112" s="70"/>
      <c r="AB112" s="70"/>
      <c r="AC112" s="70"/>
      <c r="AD112" s="70"/>
      <c r="AE112" s="70" t="s">
        <v>61</v>
      </c>
      <c r="AF112" s="70"/>
      <c r="AG112" s="70"/>
      <c r="AH112" s="70"/>
      <c r="AI112" s="70"/>
      <c r="AJ112" s="70"/>
      <c r="AK112" s="70"/>
      <c r="AL112" s="70"/>
      <c r="AM112" s="70"/>
      <c r="AN112" s="70"/>
      <c r="AO112" s="85">
        <f>AO96/322*100</f>
        <v>100</v>
      </c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>
        <f t="shared" si="3"/>
        <v>100</v>
      </c>
      <c r="BF112" s="85"/>
      <c r="BG112" s="85"/>
      <c r="BH112" s="85"/>
      <c r="BI112" s="85"/>
      <c r="BJ112" s="85"/>
      <c r="BK112" s="85"/>
      <c r="BL112" s="85"/>
      <c r="BP112" s="55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39.75" customHeight="1">
      <c r="A113" s="70"/>
      <c r="B113" s="70"/>
      <c r="C113" s="70"/>
      <c r="D113" s="70"/>
      <c r="E113" s="70"/>
      <c r="F113" s="70"/>
      <c r="G113" s="84" t="s">
        <v>185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70" t="s">
        <v>54</v>
      </c>
      <c r="AA113" s="70"/>
      <c r="AB113" s="70"/>
      <c r="AC113" s="70"/>
      <c r="AD113" s="70"/>
      <c r="AE113" s="70" t="s">
        <v>61</v>
      </c>
      <c r="AF113" s="70"/>
      <c r="AG113" s="70"/>
      <c r="AH113" s="70"/>
      <c r="AI113" s="70"/>
      <c r="AJ113" s="70"/>
      <c r="AK113" s="70"/>
      <c r="AL113" s="70"/>
      <c r="AM113" s="70"/>
      <c r="AN113" s="70"/>
      <c r="AO113" s="85">
        <f>AO97/15.527*100</f>
        <v>100</v>
      </c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>
        <f t="shared" si="3"/>
        <v>100</v>
      </c>
      <c r="BF113" s="85"/>
      <c r="BG113" s="85"/>
      <c r="BH113" s="85"/>
      <c r="BI113" s="85"/>
      <c r="BJ113" s="85"/>
      <c r="BK113" s="85"/>
      <c r="BL113" s="85"/>
      <c r="BP113" s="55"/>
      <c r="BQ113" s="61"/>
      <c r="BR113" s="63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63.75" customHeight="1">
      <c r="A114" s="70"/>
      <c r="B114" s="70"/>
      <c r="C114" s="70"/>
      <c r="D114" s="70"/>
      <c r="E114" s="70"/>
      <c r="F114" s="70"/>
      <c r="G114" s="88" t="s">
        <v>239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70" t="s">
        <v>54</v>
      </c>
      <c r="AA114" s="70"/>
      <c r="AB114" s="70"/>
      <c r="AC114" s="70"/>
      <c r="AD114" s="70"/>
      <c r="AE114" s="70" t="s">
        <v>61</v>
      </c>
      <c r="AF114" s="70"/>
      <c r="AG114" s="70"/>
      <c r="AH114" s="70"/>
      <c r="AI114" s="70"/>
      <c r="AJ114" s="70"/>
      <c r="AK114" s="70"/>
      <c r="AL114" s="70"/>
      <c r="AM114" s="70"/>
      <c r="AN114" s="70"/>
      <c r="AO114" s="85">
        <f>AO98/555*100</f>
        <v>100</v>
      </c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>
        <f t="shared" si="3"/>
        <v>100</v>
      </c>
      <c r="BF114" s="85"/>
      <c r="BG114" s="85"/>
      <c r="BH114" s="85"/>
      <c r="BI114" s="85"/>
      <c r="BJ114" s="85"/>
      <c r="BK114" s="85"/>
      <c r="BL114" s="85"/>
      <c r="BP114" s="55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47"/>
      <c r="CC114" s="47"/>
      <c r="CD114" s="47"/>
      <c r="CE114" s="47"/>
      <c r="CF114" s="47"/>
      <c r="CG114" s="47"/>
    </row>
    <row r="115" spans="1:85" ht="36.75" customHeight="1">
      <c r="A115" s="70"/>
      <c r="B115" s="70"/>
      <c r="C115" s="70"/>
      <c r="D115" s="70"/>
      <c r="E115" s="70"/>
      <c r="F115" s="70"/>
      <c r="G115" s="88" t="s">
        <v>186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70" t="s">
        <v>54</v>
      </c>
      <c r="AA115" s="70"/>
      <c r="AB115" s="70"/>
      <c r="AC115" s="70"/>
      <c r="AD115" s="70"/>
      <c r="AE115" s="70" t="s">
        <v>61</v>
      </c>
      <c r="AF115" s="70"/>
      <c r="AG115" s="70"/>
      <c r="AH115" s="70"/>
      <c r="AI115" s="70"/>
      <c r="AJ115" s="70"/>
      <c r="AK115" s="70"/>
      <c r="AL115" s="70"/>
      <c r="AM115" s="70"/>
      <c r="AN115" s="70"/>
      <c r="AO115" s="85">
        <f>AO99/350*100</f>
        <v>100</v>
      </c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>
        <f t="shared" si="3"/>
        <v>100</v>
      </c>
      <c r="BF115" s="85"/>
      <c r="BG115" s="85"/>
      <c r="BH115" s="85"/>
      <c r="BI115" s="85"/>
      <c r="BJ115" s="85"/>
      <c r="BK115" s="85"/>
      <c r="BL115" s="85"/>
      <c r="BP115" s="55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50.25" customHeight="1">
      <c r="A116" s="70"/>
      <c r="B116" s="70"/>
      <c r="C116" s="70"/>
      <c r="D116" s="70"/>
      <c r="E116" s="70"/>
      <c r="F116" s="70"/>
      <c r="G116" s="88" t="s">
        <v>187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70" t="s">
        <v>54</v>
      </c>
      <c r="AA116" s="70"/>
      <c r="AB116" s="70"/>
      <c r="AC116" s="70"/>
      <c r="AD116" s="70"/>
      <c r="AE116" s="70" t="s">
        <v>61</v>
      </c>
      <c r="AF116" s="70"/>
      <c r="AG116" s="70"/>
      <c r="AH116" s="70"/>
      <c r="AI116" s="70"/>
      <c r="AJ116" s="70"/>
      <c r="AK116" s="70"/>
      <c r="AL116" s="70"/>
      <c r="AM116" s="70"/>
      <c r="AN116" s="70"/>
      <c r="AO116" s="85">
        <f>AO100/250*100</f>
        <v>100</v>
      </c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>
        <f t="shared" si="3"/>
        <v>100</v>
      </c>
      <c r="BF116" s="85"/>
      <c r="BG116" s="85"/>
      <c r="BH116" s="85"/>
      <c r="BI116" s="85"/>
      <c r="BJ116" s="85"/>
      <c r="BK116" s="85"/>
      <c r="BL116" s="85"/>
      <c r="BP116" s="55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48" customHeight="1">
      <c r="A117" s="70"/>
      <c r="B117" s="70"/>
      <c r="C117" s="70"/>
      <c r="D117" s="70"/>
      <c r="E117" s="70"/>
      <c r="F117" s="70"/>
      <c r="G117" s="88" t="s">
        <v>188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70" t="s">
        <v>54</v>
      </c>
      <c r="AA117" s="70"/>
      <c r="AB117" s="70"/>
      <c r="AC117" s="70"/>
      <c r="AD117" s="70"/>
      <c r="AE117" s="70" t="s">
        <v>61</v>
      </c>
      <c r="AF117" s="70"/>
      <c r="AG117" s="70"/>
      <c r="AH117" s="70"/>
      <c r="AI117" s="70"/>
      <c r="AJ117" s="70"/>
      <c r="AK117" s="70"/>
      <c r="AL117" s="70"/>
      <c r="AM117" s="70"/>
      <c r="AN117" s="70"/>
      <c r="AO117" s="85">
        <f>AO101/12*100</f>
        <v>100</v>
      </c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>
        <f t="shared" si="3"/>
        <v>100</v>
      </c>
      <c r="BF117" s="85"/>
      <c r="BG117" s="85"/>
      <c r="BH117" s="85"/>
      <c r="BI117" s="85"/>
      <c r="BJ117" s="85"/>
      <c r="BK117" s="85"/>
      <c r="BL117" s="85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" customHeight="1">
      <c r="A118" s="31"/>
      <c r="B118" s="31"/>
      <c r="C118" s="31"/>
      <c r="D118" s="31"/>
      <c r="E118" s="31"/>
      <c r="F118" s="31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35.25" customHeight="1">
      <c r="A119" s="70"/>
      <c r="B119" s="70"/>
      <c r="C119" s="70"/>
      <c r="D119" s="70"/>
      <c r="E119" s="70"/>
      <c r="F119" s="70"/>
      <c r="G119" s="70" t="s">
        <v>28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 t="s">
        <v>2</v>
      </c>
      <c r="AA119" s="70"/>
      <c r="AB119" s="70"/>
      <c r="AC119" s="70"/>
      <c r="AD119" s="70"/>
      <c r="AE119" s="70" t="s">
        <v>1</v>
      </c>
      <c r="AF119" s="70"/>
      <c r="AG119" s="70"/>
      <c r="AH119" s="70"/>
      <c r="AI119" s="70"/>
      <c r="AJ119" s="70"/>
      <c r="AK119" s="70"/>
      <c r="AL119" s="70"/>
      <c r="AM119" s="70"/>
      <c r="AN119" s="70"/>
      <c r="AO119" s="70" t="s">
        <v>16</v>
      </c>
      <c r="AP119" s="70"/>
      <c r="AQ119" s="70"/>
      <c r="AR119" s="70"/>
      <c r="AS119" s="70"/>
      <c r="AT119" s="70"/>
      <c r="AU119" s="70"/>
      <c r="AV119" s="70"/>
      <c r="AW119" s="70" t="s">
        <v>17</v>
      </c>
      <c r="AX119" s="70"/>
      <c r="AY119" s="70"/>
      <c r="AZ119" s="70"/>
      <c r="BA119" s="70"/>
      <c r="BB119" s="70"/>
      <c r="BC119" s="70"/>
      <c r="BD119" s="70"/>
      <c r="BE119" s="70" t="s">
        <v>14</v>
      </c>
      <c r="BF119" s="70"/>
      <c r="BG119" s="70"/>
      <c r="BH119" s="70"/>
      <c r="BI119" s="70"/>
      <c r="BJ119" s="70"/>
      <c r="BK119" s="70"/>
      <c r="BL119" s="70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18" customHeight="1">
      <c r="A120" s="70"/>
      <c r="B120" s="70"/>
      <c r="C120" s="70"/>
      <c r="D120" s="70"/>
      <c r="E120" s="70"/>
      <c r="F120" s="70"/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>
        <v>3</v>
      </c>
      <c r="AA120" s="70"/>
      <c r="AB120" s="70"/>
      <c r="AC120" s="70"/>
      <c r="AD120" s="70"/>
      <c r="AE120" s="70">
        <v>4</v>
      </c>
      <c r="AF120" s="70"/>
      <c r="AG120" s="70"/>
      <c r="AH120" s="70"/>
      <c r="AI120" s="70"/>
      <c r="AJ120" s="70"/>
      <c r="AK120" s="70"/>
      <c r="AL120" s="70"/>
      <c r="AM120" s="70"/>
      <c r="AN120" s="70"/>
      <c r="AO120" s="70">
        <v>5</v>
      </c>
      <c r="AP120" s="70"/>
      <c r="AQ120" s="70"/>
      <c r="AR120" s="70"/>
      <c r="AS120" s="70"/>
      <c r="AT120" s="70"/>
      <c r="AU120" s="70"/>
      <c r="AV120" s="70"/>
      <c r="AW120" s="70">
        <v>6</v>
      </c>
      <c r="AX120" s="70"/>
      <c r="AY120" s="70"/>
      <c r="AZ120" s="70"/>
      <c r="BA120" s="70"/>
      <c r="BB120" s="70"/>
      <c r="BC120" s="70"/>
      <c r="BD120" s="70"/>
      <c r="BE120" s="70">
        <v>7</v>
      </c>
      <c r="BF120" s="70"/>
      <c r="BG120" s="70"/>
      <c r="BH120" s="70"/>
      <c r="BI120" s="70"/>
      <c r="BJ120" s="70"/>
      <c r="BK120" s="70"/>
      <c r="BL120" s="70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8" customHeight="1">
      <c r="A121" s="70"/>
      <c r="B121" s="70"/>
      <c r="C121" s="70"/>
      <c r="D121" s="70"/>
      <c r="E121" s="70"/>
      <c r="F121" s="70"/>
      <c r="G121" s="117" t="s">
        <v>73</v>
      </c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>
      <c r="A122" s="70"/>
      <c r="B122" s="70"/>
      <c r="C122" s="70"/>
      <c r="D122" s="70"/>
      <c r="E122" s="70"/>
      <c r="F122" s="70"/>
      <c r="G122" s="102" t="s">
        <v>48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P122" s="55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18" customHeight="1">
      <c r="A123" s="70"/>
      <c r="B123" s="70"/>
      <c r="C123" s="70"/>
      <c r="D123" s="70"/>
      <c r="E123" s="70"/>
      <c r="F123" s="70"/>
      <c r="G123" s="103" t="s">
        <v>210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70" t="s">
        <v>49</v>
      </c>
      <c r="AA123" s="70"/>
      <c r="AB123" s="70"/>
      <c r="AC123" s="70"/>
      <c r="AD123" s="70"/>
      <c r="AE123" s="70" t="s">
        <v>60</v>
      </c>
      <c r="AF123" s="70"/>
      <c r="AG123" s="70"/>
      <c r="AH123" s="70"/>
      <c r="AI123" s="70"/>
      <c r="AJ123" s="70"/>
      <c r="AK123" s="70"/>
      <c r="AL123" s="70"/>
      <c r="AM123" s="70"/>
      <c r="AN123" s="70"/>
      <c r="AO123" s="69">
        <f>9914970-100000+450000-100000</f>
        <v>10164970</v>
      </c>
      <c r="AP123" s="69"/>
      <c r="AQ123" s="69"/>
      <c r="AR123" s="69"/>
      <c r="AS123" s="69"/>
      <c r="AT123" s="69"/>
      <c r="AU123" s="69"/>
      <c r="AV123" s="69"/>
      <c r="AW123" s="70"/>
      <c r="AX123" s="70"/>
      <c r="AY123" s="70"/>
      <c r="AZ123" s="70"/>
      <c r="BA123" s="70"/>
      <c r="BB123" s="70"/>
      <c r="BC123" s="70"/>
      <c r="BD123" s="70"/>
      <c r="BE123" s="69">
        <f>AO123+AW123</f>
        <v>10164970</v>
      </c>
      <c r="BF123" s="69"/>
      <c r="BG123" s="69"/>
      <c r="BH123" s="69"/>
      <c r="BI123" s="69"/>
      <c r="BJ123" s="69"/>
      <c r="BK123" s="69"/>
      <c r="BL123" s="69"/>
      <c r="BP123" s="55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36" customHeight="1">
      <c r="A124" s="70"/>
      <c r="B124" s="70"/>
      <c r="C124" s="70"/>
      <c r="D124" s="70"/>
      <c r="E124" s="70"/>
      <c r="F124" s="70"/>
      <c r="G124" s="165" t="s">
        <v>199</v>
      </c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7"/>
      <c r="Z124" s="70" t="s">
        <v>49</v>
      </c>
      <c r="AA124" s="70"/>
      <c r="AB124" s="70"/>
      <c r="AC124" s="70"/>
      <c r="AD124" s="70"/>
      <c r="AE124" s="70" t="s">
        <v>60</v>
      </c>
      <c r="AF124" s="70"/>
      <c r="AG124" s="70"/>
      <c r="AH124" s="70"/>
      <c r="AI124" s="70"/>
      <c r="AJ124" s="70"/>
      <c r="AK124" s="70"/>
      <c r="AL124" s="70"/>
      <c r="AM124" s="70"/>
      <c r="AN124" s="70"/>
      <c r="AO124" s="69">
        <f>100000+100000</f>
        <v>200000</v>
      </c>
      <c r="AP124" s="69"/>
      <c r="AQ124" s="69"/>
      <c r="AR124" s="69"/>
      <c r="AS124" s="69"/>
      <c r="AT124" s="69"/>
      <c r="AU124" s="69"/>
      <c r="AV124" s="69"/>
      <c r="AW124" s="70"/>
      <c r="AX124" s="70"/>
      <c r="AY124" s="70"/>
      <c r="AZ124" s="70"/>
      <c r="BA124" s="70"/>
      <c r="BB124" s="70"/>
      <c r="BC124" s="70"/>
      <c r="BD124" s="70"/>
      <c r="BE124" s="69">
        <f>AO124+AW124</f>
        <v>200000</v>
      </c>
      <c r="BF124" s="69"/>
      <c r="BG124" s="69"/>
      <c r="BH124" s="69"/>
      <c r="BI124" s="69"/>
      <c r="BJ124" s="69"/>
      <c r="BK124" s="69"/>
      <c r="BL124" s="69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18" customHeight="1">
      <c r="A125" s="70"/>
      <c r="B125" s="70"/>
      <c r="C125" s="70"/>
      <c r="D125" s="70"/>
      <c r="E125" s="70"/>
      <c r="F125" s="70"/>
      <c r="G125" s="102" t="s">
        <v>51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85"/>
      <c r="BF125" s="85"/>
      <c r="BG125" s="85"/>
      <c r="BH125" s="85"/>
      <c r="BI125" s="85"/>
      <c r="BJ125" s="85"/>
      <c r="BK125" s="85"/>
      <c r="BL125" s="85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18" customHeight="1">
      <c r="A126" s="70"/>
      <c r="B126" s="70"/>
      <c r="C126" s="70"/>
      <c r="D126" s="70"/>
      <c r="E126" s="70"/>
      <c r="F126" s="70"/>
      <c r="G126" s="103" t="s">
        <v>98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98" t="s">
        <v>101</v>
      </c>
      <c r="AA126" s="198"/>
      <c r="AB126" s="198"/>
      <c r="AC126" s="198"/>
      <c r="AD126" s="198"/>
      <c r="AE126" s="179" t="s">
        <v>107</v>
      </c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84">
        <f>163.3+(3.3868+1.3809+2.8095+2.832+4.4635)</f>
        <v>178.17270000000002</v>
      </c>
      <c r="AP126" s="184"/>
      <c r="AQ126" s="184"/>
      <c r="AR126" s="184"/>
      <c r="AS126" s="184"/>
      <c r="AT126" s="184"/>
      <c r="AU126" s="184"/>
      <c r="AV126" s="184"/>
      <c r="AW126" s="70"/>
      <c r="AX126" s="70"/>
      <c r="AY126" s="70"/>
      <c r="AZ126" s="70"/>
      <c r="BA126" s="70"/>
      <c r="BB126" s="70"/>
      <c r="BC126" s="70"/>
      <c r="BD126" s="70"/>
      <c r="BE126" s="159">
        <f>AO126+AW126</f>
        <v>178.17270000000002</v>
      </c>
      <c r="BF126" s="159"/>
      <c r="BG126" s="159"/>
      <c r="BH126" s="159"/>
      <c r="BI126" s="159"/>
      <c r="BJ126" s="159"/>
      <c r="BK126" s="159"/>
      <c r="BL126" s="159"/>
      <c r="BP126" s="55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47"/>
      <c r="CC126" s="47"/>
      <c r="CD126" s="47"/>
      <c r="CE126" s="47"/>
      <c r="CF126" s="47"/>
      <c r="CG126" s="47"/>
    </row>
    <row r="127" spans="1:85" ht="18" customHeight="1">
      <c r="A127" s="70"/>
      <c r="B127" s="70"/>
      <c r="C127" s="70"/>
      <c r="D127" s="70"/>
      <c r="E127" s="70"/>
      <c r="F127" s="70"/>
      <c r="G127" s="103" t="s">
        <v>99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98" t="s">
        <v>101</v>
      </c>
      <c r="AA127" s="198"/>
      <c r="AB127" s="198"/>
      <c r="AC127" s="198"/>
      <c r="AD127" s="198"/>
      <c r="AE127" s="179" t="s">
        <v>107</v>
      </c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80">
        <f>163.3+(3.3868+1.3809+2.8095+2.832+4.4635)</f>
        <v>178.17270000000002</v>
      </c>
      <c r="AP127" s="181"/>
      <c r="AQ127" s="181"/>
      <c r="AR127" s="181"/>
      <c r="AS127" s="181"/>
      <c r="AT127" s="181"/>
      <c r="AU127" s="181"/>
      <c r="AV127" s="182"/>
      <c r="AW127" s="70"/>
      <c r="AX127" s="70"/>
      <c r="AY127" s="70"/>
      <c r="AZ127" s="70"/>
      <c r="BA127" s="70"/>
      <c r="BB127" s="70"/>
      <c r="BC127" s="70"/>
      <c r="BD127" s="70"/>
      <c r="BE127" s="159">
        <f>AO127+AW127</f>
        <v>178.17270000000002</v>
      </c>
      <c r="BF127" s="159"/>
      <c r="BG127" s="159"/>
      <c r="BH127" s="159"/>
      <c r="BI127" s="159"/>
      <c r="BJ127" s="159"/>
      <c r="BK127" s="159"/>
      <c r="BL127" s="159"/>
      <c r="BP127" s="55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47"/>
      <c r="CC127" s="47"/>
      <c r="CD127" s="47"/>
      <c r="CE127" s="47"/>
      <c r="CF127" s="47"/>
      <c r="CG127" s="47"/>
    </row>
    <row r="128" spans="1:85" ht="34.5" customHeight="1">
      <c r="A128" s="70"/>
      <c r="B128" s="70"/>
      <c r="C128" s="70"/>
      <c r="D128" s="70"/>
      <c r="E128" s="70"/>
      <c r="F128" s="70"/>
      <c r="G128" s="165" t="s">
        <v>200</v>
      </c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7"/>
      <c r="Z128" s="203" t="s">
        <v>50</v>
      </c>
      <c r="AA128" s="204"/>
      <c r="AB128" s="204"/>
      <c r="AC128" s="204"/>
      <c r="AD128" s="205"/>
      <c r="AE128" s="179" t="s">
        <v>126</v>
      </c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83">
        <f>10+5</f>
        <v>15</v>
      </c>
      <c r="AP128" s="183"/>
      <c r="AQ128" s="183"/>
      <c r="AR128" s="183"/>
      <c r="AS128" s="183"/>
      <c r="AT128" s="183"/>
      <c r="AU128" s="183"/>
      <c r="AV128" s="183"/>
      <c r="AW128" s="95"/>
      <c r="AX128" s="95"/>
      <c r="AY128" s="95"/>
      <c r="AZ128" s="95"/>
      <c r="BA128" s="95"/>
      <c r="BB128" s="95"/>
      <c r="BC128" s="95"/>
      <c r="BD128" s="95"/>
      <c r="BE128" s="95">
        <f>AO128+AW128</f>
        <v>15</v>
      </c>
      <c r="BF128" s="95"/>
      <c r="BG128" s="95"/>
      <c r="BH128" s="95"/>
      <c r="BI128" s="95"/>
      <c r="BJ128" s="95"/>
      <c r="BK128" s="95"/>
      <c r="BL128" s="95"/>
      <c r="BP128" s="55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47"/>
      <c r="CC128" s="47"/>
      <c r="CD128" s="47"/>
      <c r="CE128" s="47"/>
      <c r="CF128" s="47"/>
      <c r="CG128" s="47"/>
    </row>
    <row r="129" spans="1:85" ht="18" customHeight="1">
      <c r="A129" s="70"/>
      <c r="B129" s="70"/>
      <c r="C129" s="70"/>
      <c r="D129" s="70"/>
      <c r="E129" s="70"/>
      <c r="F129" s="70"/>
      <c r="G129" s="102" t="s">
        <v>52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85"/>
      <c r="BF129" s="85"/>
      <c r="BG129" s="85"/>
      <c r="BH129" s="85"/>
      <c r="BI129" s="85"/>
      <c r="BJ129" s="85"/>
      <c r="BK129" s="85"/>
      <c r="BL129" s="85"/>
      <c r="BP129" s="55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47"/>
      <c r="CC129" s="47"/>
      <c r="CD129" s="47"/>
      <c r="CE129" s="47"/>
      <c r="CF129" s="47"/>
      <c r="CG129" s="47"/>
    </row>
    <row r="130" spans="1:85" ht="18" customHeight="1">
      <c r="A130" s="70"/>
      <c r="B130" s="70"/>
      <c r="C130" s="70"/>
      <c r="D130" s="70"/>
      <c r="E130" s="70"/>
      <c r="F130" s="70"/>
      <c r="G130" s="104" t="s">
        <v>100</v>
      </c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70" t="s">
        <v>49</v>
      </c>
      <c r="AA130" s="70"/>
      <c r="AB130" s="70"/>
      <c r="AC130" s="70"/>
      <c r="AD130" s="70"/>
      <c r="AE130" s="70" t="s">
        <v>61</v>
      </c>
      <c r="AF130" s="70"/>
      <c r="AG130" s="70"/>
      <c r="AH130" s="70"/>
      <c r="AI130" s="70"/>
      <c r="AJ130" s="70"/>
      <c r="AK130" s="70"/>
      <c r="AL130" s="70"/>
      <c r="AM130" s="70"/>
      <c r="AN130" s="70"/>
      <c r="AO130" s="85">
        <f>(AO123)/AO126</f>
        <v>57051.220529295446</v>
      </c>
      <c r="AP130" s="85"/>
      <c r="AQ130" s="85"/>
      <c r="AR130" s="85"/>
      <c r="AS130" s="85"/>
      <c r="AT130" s="85"/>
      <c r="AU130" s="85"/>
      <c r="AV130" s="85"/>
      <c r="AW130" s="70"/>
      <c r="AX130" s="70"/>
      <c r="AY130" s="70"/>
      <c r="AZ130" s="70"/>
      <c r="BA130" s="70"/>
      <c r="BB130" s="70"/>
      <c r="BC130" s="70"/>
      <c r="BD130" s="70"/>
      <c r="BE130" s="85">
        <f>AO130+AW130</f>
        <v>57051.220529295446</v>
      </c>
      <c r="BF130" s="85"/>
      <c r="BG130" s="85"/>
      <c r="BH130" s="85"/>
      <c r="BI130" s="85"/>
      <c r="BJ130" s="85"/>
      <c r="BK130" s="85"/>
      <c r="BL130" s="85"/>
      <c r="BP130" s="55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47"/>
      <c r="CC130" s="47"/>
      <c r="CD130" s="47"/>
      <c r="CE130" s="47"/>
      <c r="CF130" s="47"/>
      <c r="CG130" s="47"/>
    </row>
    <row r="131" spans="1:85" ht="18" customHeight="1">
      <c r="A131" s="70"/>
      <c r="B131" s="70"/>
      <c r="C131" s="70"/>
      <c r="D131" s="70"/>
      <c r="E131" s="70"/>
      <c r="F131" s="70"/>
      <c r="G131" s="165" t="s">
        <v>201</v>
      </c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7"/>
      <c r="Z131" s="70" t="s">
        <v>49</v>
      </c>
      <c r="AA131" s="70"/>
      <c r="AB131" s="70"/>
      <c r="AC131" s="70"/>
      <c r="AD131" s="70"/>
      <c r="AE131" s="70" t="s">
        <v>61</v>
      </c>
      <c r="AF131" s="70"/>
      <c r="AG131" s="70"/>
      <c r="AH131" s="70"/>
      <c r="AI131" s="70"/>
      <c r="AJ131" s="70"/>
      <c r="AK131" s="70"/>
      <c r="AL131" s="70"/>
      <c r="AM131" s="70"/>
      <c r="AN131" s="70"/>
      <c r="AO131" s="85">
        <f>AO124/AO128</f>
        <v>13333.333333333334</v>
      </c>
      <c r="AP131" s="85"/>
      <c r="AQ131" s="85"/>
      <c r="AR131" s="85"/>
      <c r="AS131" s="85"/>
      <c r="AT131" s="85"/>
      <c r="AU131" s="85"/>
      <c r="AV131" s="85"/>
      <c r="AW131" s="70"/>
      <c r="AX131" s="70"/>
      <c r="AY131" s="70"/>
      <c r="AZ131" s="70"/>
      <c r="BA131" s="70"/>
      <c r="BB131" s="70"/>
      <c r="BC131" s="70"/>
      <c r="BD131" s="70"/>
      <c r="BE131" s="85">
        <f>AO131+AW131</f>
        <v>13333.333333333334</v>
      </c>
      <c r="BF131" s="85"/>
      <c r="BG131" s="85"/>
      <c r="BH131" s="85"/>
      <c r="BI131" s="85"/>
      <c r="BJ131" s="85"/>
      <c r="BK131" s="85"/>
      <c r="BL131" s="85"/>
      <c r="BP131" s="55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47"/>
      <c r="CC131" s="47"/>
      <c r="CD131" s="47"/>
      <c r="CE131" s="47"/>
      <c r="CF131" s="47"/>
      <c r="CG131" s="47"/>
    </row>
    <row r="132" spans="1:85" ht="18" customHeight="1">
      <c r="A132" s="70"/>
      <c r="B132" s="70"/>
      <c r="C132" s="70"/>
      <c r="D132" s="70"/>
      <c r="E132" s="70"/>
      <c r="F132" s="70"/>
      <c r="G132" s="102" t="s">
        <v>53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85"/>
      <c r="AP132" s="85"/>
      <c r="AQ132" s="85"/>
      <c r="AR132" s="85"/>
      <c r="AS132" s="85"/>
      <c r="AT132" s="85"/>
      <c r="AU132" s="85"/>
      <c r="AV132" s="85"/>
      <c r="AW132" s="70"/>
      <c r="AX132" s="70"/>
      <c r="AY132" s="70"/>
      <c r="AZ132" s="70"/>
      <c r="BA132" s="70"/>
      <c r="BB132" s="70"/>
      <c r="BC132" s="70"/>
      <c r="BD132" s="70"/>
      <c r="BE132" s="85"/>
      <c r="BF132" s="85"/>
      <c r="BG132" s="85"/>
      <c r="BH132" s="85"/>
      <c r="BI132" s="85"/>
      <c r="BJ132" s="85"/>
      <c r="BK132" s="85"/>
      <c r="BL132" s="85"/>
      <c r="BP132" s="55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47"/>
      <c r="CC132" s="47"/>
      <c r="CD132" s="47"/>
      <c r="CE132" s="47"/>
      <c r="CF132" s="47"/>
      <c r="CG132" s="47"/>
    </row>
    <row r="133" spans="1:85" ht="48" customHeight="1">
      <c r="A133" s="70"/>
      <c r="B133" s="70"/>
      <c r="C133" s="70"/>
      <c r="D133" s="70"/>
      <c r="E133" s="70"/>
      <c r="F133" s="70"/>
      <c r="G133" s="88" t="s">
        <v>191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70" t="s">
        <v>54</v>
      </c>
      <c r="AA133" s="70"/>
      <c r="AB133" s="70"/>
      <c r="AC133" s="70"/>
      <c r="AD133" s="70"/>
      <c r="AE133" s="70" t="s">
        <v>61</v>
      </c>
      <c r="AF133" s="70"/>
      <c r="AG133" s="70"/>
      <c r="AH133" s="70"/>
      <c r="AI133" s="70"/>
      <c r="AJ133" s="70"/>
      <c r="AK133" s="70"/>
      <c r="AL133" s="70"/>
      <c r="AM133" s="70"/>
      <c r="AN133" s="70"/>
      <c r="AO133" s="85">
        <f>AO127/AO126*100</f>
        <v>100</v>
      </c>
      <c r="AP133" s="85"/>
      <c r="AQ133" s="85"/>
      <c r="AR133" s="85"/>
      <c r="AS133" s="85"/>
      <c r="AT133" s="85"/>
      <c r="AU133" s="85"/>
      <c r="AV133" s="85"/>
      <c r="AW133" s="70"/>
      <c r="AX133" s="70"/>
      <c r="AY133" s="70"/>
      <c r="AZ133" s="70"/>
      <c r="BA133" s="70"/>
      <c r="BB133" s="70"/>
      <c r="BC133" s="70"/>
      <c r="BD133" s="70"/>
      <c r="BE133" s="85">
        <f>AO133+AW133</f>
        <v>100</v>
      </c>
      <c r="BF133" s="85"/>
      <c r="BG133" s="85"/>
      <c r="BH133" s="85"/>
      <c r="BI133" s="85"/>
      <c r="BJ133" s="85"/>
      <c r="BK133" s="85"/>
      <c r="BL133" s="85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48.75" customHeight="1">
      <c r="A134" s="70"/>
      <c r="B134" s="70"/>
      <c r="C134" s="70"/>
      <c r="D134" s="70"/>
      <c r="E134" s="70"/>
      <c r="F134" s="70"/>
      <c r="G134" s="165" t="s">
        <v>202</v>
      </c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7"/>
      <c r="Z134" s="70" t="s">
        <v>54</v>
      </c>
      <c r="AA134" s="70"/>
      <c r="AB134" s="70"/>
      <c r="AC134" s="70"/>
      <c r="AD134" s="70"/>
      <c r="AE134" s="70" t="s">
        <v>61</v>
      </c>
      <c r="AF134" s="70"/>
      <c r="AG134" s="70"/>
      <c r="AH134" s="70"/>
      <c r="AI134" s="70"/>
      <c r="AJ134" s="70"/>
      <c r="AK134" s="70"/>
      <c r="AL134" s="70"/>
      <c r="AM134" s="70"/>
      <c r="AN134" s="70"/>
      <c r="AO134" s="85">
        <f>AO128/15*100</f>
        <v>100</v>
      </c>
      <c r="AP134" s="85"/>
      <c r="AQ134" s="85"/>
      <c r="AR134" s="85"/>
      <c r="AS134" s="85"/>
      <c r="AT134" s="85"/>
      <c r="AU134" s="85"/>
      <c r="AV134" s="85"/>
      <c r="AW134" s="70"/>
      <c r="AX134" s="70"/>
      <c r="AY134" s="70"/>
      <c r="AZ134" s="70"/>
      <c r="BA134" s="70"/>
      <c r="BB134" s="70"/>
      <c r="BC134" s="70"/>
      <c r="BD134" s="70"/>
      <c r="BE134" s="85">
        <f>AO134+AW134</f>
        <v>100</v>
      </c>
      <c r="BF134" s="85"/>
      <c r="BG134" s="85"/>
      <c r="BH134" s="85"/>
      <c r="BI134" s="85"/>
      <c r="BJ134" s="85"/>
      <c r="BK134" s="85"/>
      <c r="BL134" s="85"/>
      <c r="BP134" s="55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17.25" customHeight="1">
      <c r="A135" s="31"/>
      <c r="B135" s="31"/>
      <c r="C135" s="31"/>
      <c r="D135" s="31"/>
      <c r="E135" s="31"/>
      <c r="F135" s="31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P135" s="55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35.25" customHeight="1">
      <c r="A136" s="70" t="s">
        <v>15</v>
      </c>
      <c r="B136" s="70"/>
      <c r="C136" s="70"/>
      <c r="D136" s="70"/>
      <c r="E136" s="70"/>
      <c r="F136" s="70"/>
      <c r="G136" s="70" t="s">
        <v>28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 t="s">
        <v>2</v>
      </c>
      <c r="AA136" s="70"/>
      <c r="AB136" s="70"/>
      <c r="AC136" s="70"/>
      <c r="AD136" s="70"/>
      <c r="AE136" s="70" t="s">
        <v>1</v>
      </c>
      <c r="AF136" s="70"/>
      <c r="AG136" s="70"/>
      <c r="AH136" s="70"/>
      <c r="AI136" s="70"/>
      <c r="AJ136" s="70"/>
      <c r="AK136" s="70"/>
      <c r="AL136" s="70"/>
      <c r="AM136" s="70"/>
      <c r="AN136" s="70"/>
      <c r="AO136" s="70" t="s">
        <v>16</v>
      </c>
      <c r="AP136" s="70"/>
      <c r="AQ136" s="70"/>
      <c r="AR136" s="70"/>
      <c r="AS136" s="70"/>
      <c r="AT136" s="70"/>
      <c r="AU136" s="70"/>
      <c r="AV136" s="70"/>
      <c r="AW136" s="70" t="s">
        <v>17</v>
      </c>
      <c r="AX136" s="70"/>
      <c r="AY136" s="70"/>
      <c r="AZ136" s="70"/>
      <c r="BA136" s="70"/>
      <c r="BB136" s="70"/>
      <c r="BC136" s="70"/>
      <c r="BD136" s="70"/>
      <c r="BE136" s="70" t="s">
        <v>14</v>
      </c>
      <c r="BF136" s="70"/>
      <c r="BG136" s="70"/>
      <c r="BH136" s="70"/>
      <c r="BI136" s="70"/>
      <c r="BJ136" s="70"/>
      <c r="BK136" s="70"/>
      <c r="BL136" s="70"/>
      <c r="BP136" s="55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15.75">
      <c r="A137" s="70">
        <v>1</v>
      </c>
      <c r="B137" s="70"/>
      <c r="C137" s="70"/>
      <c r="D137" s="70"/>
      <c r="E137" s="70"/>
      <c r="F137" s="70"/>
      <c r="G137" s="70">
        <v>2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>
        <v>3</v>
      </c>
      <c r="AA137" s="70"/>
      <c r="AB137" s="70"/>
      <c r="AC137" s="70"/>
      <c r="AD137" s="70"/>
      <c r="AE137" s="70">
        <v>4</v>
      </c>
      <c r="AF137" s="70"/>
      <c r="AG137" s="70"/>
      <c r="AH137" s="70"/>
      <c r="AI137" s="70"/>
      <c r="AJ137" s="70"/>
      <c r="AK137" s="70"/>
      <c r="AL137" s="70"/>
      <c r="AM137" s="70"/>
      <c r="AN137" s="70"/>
      <c r="AO137" s="70">
        <v>5</v>
      </c>
      <c r="AP137" s="70"/>
      <c r="AQ137" s="70"/>
      <c r="AR137" s="70"/>
      <c r="AS137" s="70"/>
      <c r="AT137" s="70"/>
      <c r="AU137" s="70"/>
      <c r="AV137" s="70"/>
      <c r="AW137" s="70">
        <v>6</v>
      </c>
      <c r="AX137" s="70"/>
      <c r="AY137" s="70"/>
      <c r="AZ137" s="70"/>
      <c r="BA137" s="70"/>
      <c r="BB137" s="70"/>
      <c r="BC137" s="70"/>
      <c r="BD137" s="70"/>
      <c r="BE137" s="70">
        <v>7</v>
      </c>
      <c r="BF137" s="70"/>
      <c r="BG137" s="70"/>
      <c r="BH137" s="70"/>
      <c r="BI137" s="70"/>
      <c r="BJ137" s="70"/>
      <c r="BK137" s="70"/>
      <c r="BL137" s="70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18" customHeight="1">
      <c r="A138" s="70"/>
      <c r="B138" s="70"/>
      <c r="C138" s="70"/>
      <c r="D138" s="70"/>
      <c r="E138" s="70"/>
      <c r="F138" s="70"/>
      <c r="G138" s="176" t="s">
        <v>244</v>
      </c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8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ht="18" customHeight="1">
      <c r="A139" s="70"/>
      <c r="B139" s="70"/>
      <c r="C139" s="70"/>
      <c r="D139" s="70"/>
      <c r="E139" s="70"/>
      <c r="F139" s="70"/>
      <c r="G139" s="102" t="s">
        <v>48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P139" s="55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47"/>
      <c r="CC139" s="47"/>
      <c r="CD139" s="47"/>
      <c r="CE139" s="47"/>
      <c r="CF139" s="47"/>
      <c r="CG139" s="47"/>
    </row>
    <row r="140" spans="1:85" ht="18" customHeight="1">
      <c r="A140" s="70"/>
      <c r="B140" s="70"/>
      <c r="C140" s="70"/>
      <c r="D140" s="70"/>
      <c r="E140" s="70"/>
      <c r="F140" s="70"/>
      <c r="G140" s="103" t="s">
        <v>89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70" t="s">
        <v>49</v>
      </c>
      <c r="AA140" s="70"/>
      <c r="AB140" s="70"/>
      <c r="AC140" s="70"/>
      <c r="AD140" s="70"/>
      <c r="AE140" s="70" t="s">
        <v>60</v>
      </c>
      <c r="AF140" s="70"/>
      <c r="AG140" s="70"/>
      <c r="AH140" s="70"/>
      <c r="AI140" s="70"/>
      <c r="AJ140" s="70"/>
      <c r="AK140" s="70"/>
      <c r="AL140" s="70"/>
      <c r="AM140" s="70"/>
      <c r="AN140" s="70"/>
      <c r="AO140" s="69">
        <f>AO141+AO142</f>
        <v>40800000</v>
      </c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>
        <f>AO140+AW140</f>
        <v>40800000</v>
      </c>
      <c r="BF140" s="69"/>
      <c r="BG140" s="69"/>
      <c r="BH140" s="69"/>
      <c r="BI140" s="69"/>
      <c r="BJ140" s="69"/>
      <c r="BK140" s="69"/>
      <c r="BL140" s="69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35.25" customHeight="1">
      <c r="A141" s="70"/>
      <c r="B141" s="70"/>
      <c r="C141" s="70"/>
      <c r="D141" s="70"/>
      <c r="E141" s="70"/>
      <c r="F141" s="70"/>
      <c r="G141" s="103" t="s">
        <v>108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70" t="s">
        <v>49</v>
      </c>
      <c r="AA141" s="70"/>
      <c r="AB141" s="70"/>
      <c r="AC141" s="70"/>
      <c r="AD141" s="70"/>
      <c r="AE141" s="70" t="s">
        <v>60</v>
      </c>
      <c r="AF141" s="70"/>
      <c r="AG141" s="70"/>
      <c r="AH141" s="70"/>
      <c r="AI141" s="70"/>
      <c r="AJ141" s="70"/>
      <c r="AK141" s="70"/>
      <c r="AL141" s="70"/>
      <c r="AM141" s="70"/>
      <c r="AN141" s="70"/>
      <c r="AO141" s="69">
        <v>15800000</v>
      </c>
      <c r="AP141" s="69"/>
      <c r="AQ141" s="69"/>
      <c r="AR141" s="69"/>
      <c r="AS141" s="69"/>
      <c r="AT141" s="69"/>
      <c r="AU141" s="69"/>
      <c r="AV141" s="69"/>
      <c r="AW141" s="70"/>
      <c r="AX141" s="70"/>
      <c r="AY141" s="70"/>
      <c r="AZ141" s="70"/>
      <c r="BA141" s="70"/>
      <c r="BB141" s="70"/>
      <c r="BC141" s="70"/>
      <c r="BD141" s="70"/>
      <c r="BE141" s="69">
        <f aca="true" t="shared" si="4" ref="BE141:BE151">AO141+AW141</f>
        <v>15800000</v>
      </c>
      <c r="BF141" s="69"/>
      <c r="BG141" s="69"/>
      <c r="BH141" s="69"/>
      <c r="BI141" s="69"/>
      <c r="BJ141" s="69"/>
      <c r="BK141" s="69"/>
      <c r="BL141" s="69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18" customHeight="1">
      <c r="A142" s="70"/>
      <c r="B142" s="70"/>
      <c r="C142" s="70"/>
      <c r="D142" s="70"/>
      <c r="E142" s="70"/>
      <c r="F142" s="70"/>
      <c r="G142" s="103" t="s">
        <v>229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70" t="s">
        <v>49</v>
      </c>
      <c r="AA142" s="70"/>
      <c r="AB142" s="70"/>
      <c r="AC142" s="70"/>
      <c r="AD142" s="70"/>
      <c r="AE142" s="70" t="s">
        <v>60</v>
      </c>
      <c r="AF142" s="70"/>
      <c r="AG142" s="70"/>
      <c r="AH142" s="70"/>
      <c r="AI142" s="70"/>
      <c r="AJ142" s="70"/>
      <c r="AK142" s="70"/>
      <c r="AL142" s="70"/>
      <c r="AM142" s="70"/>
      <c r="AN142" s="70"/>
      <c r="AO142" s="69">
        <v>25000000</v>
      </c>
      <c r="AP142" s="69"/>
      <c r="AQ142" s="69"/>
      <c r="AR142" s="69"/>
      <c r="AS142" s="69"/>
      <c r="AT142" s="69"/>
      <c r="AU142" s="69"/>
      <c r="AV142" s="69"/>
      <c r="AW142" s="70"/>
      <c r="AX142" s="70"/>
      <c r="AY142" s="70"/>
      <c r="AZ142" s="70"/>
      <c r="BA142" s="70"/>
      <c r="BB142" s="70"/>
      <c r="BC142" s="70"/>
      <c r="BD142" s="70"/>
      <c r="BE142" s="69">
        <f t="shared" si="4"/>
        <v>25000000</v>
      </c>
      <c r="BF142" s="69"/>
      <c r="BG142" s="69"/>
      <c r="BH142" s="69"/>
      <c r="BI142" s="69"/>
      <c r="BJ142" s="69"/>
      <c r="BK142" s="69"/>
      <c r="BL142" s="69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8" customHeight="1">
      <c r="A143" s="70"/>
      <c r="B143" s="70"/>
      <c r="C143" s="70"/>
      <c r="D143" s="70"/>
      <c r="E143" s="70"/>
      <c r="F143" s="70"/>
      <c r="G143" s="102" t="s">
        <v>51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85"/>
      <c r="BF143" s="85"/>
      <c r="BG143" s="85"/>
      <c r="BH143" s="85"/>
      <c r="BI143" s="85"/>
      <c r="BJ143" s="85"/>
      <c r="BK143" s="85"/>
      <c r="BL143" s="85"/>
      <c r="BP143" s="55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47.25" customHeight="1">
      <c r="A144" s="70"/>
      <c r="B144" s="70"/>
      <c r="C144" s="70"/>
      <c r="D144" s="70"/>
      <c r="E144" s="70"/>
      <c r="F144" s="70"/>
      <c r="G144" s="103" t="s">
        <v>109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70" t="s">
        <v>50</v>
      </c>
      <c r="AA144" s="70"/>
      <c r="AB144" s="70"/>
      <c r="AC144" s="70"/>
      <c r="AD144" s="70"/>
      <c r="AE144" s="70" t="s">
        <v>114</v>
      </c>
      <c r="AF144" s="70"/>
      <c r="AG144" s="70"/>
      <c r="AH144" s="70"/>
      <c r="AI144" s="70"/>
      <c r="AJ144" s="70"/>
      <c r="AK144" s="70"/>
      <c r="AL144" s="70"/>
      <c r="AM144" s="70"/>
      <c r="AN144" s="70"/>
      <c r="AO144" s="86">
        <v>18088</v>
      </c>
      <c r="AP144" s="86"/>
      <c r="AQ144" s="86"/>
      <c r="AR144" s="86"/>
      <c r="AS144" s="86"/>
      <c r="AT144" s="86"/>
      <c r="AU144" s="86"/>
      <c r="AV144" s="86"/>
      <c r="AW144" s="70"/>
      <c r="AX144" s="70"/>
      <c r="AY144" s="70"/>
      <c r="AZ144" s="70"/>
      <c r="BA144" s="70"/>
      <c r="BB144" s="70"/>
      <c r="BC144" s="70"/>
      <c r="BD144" s="70"/>
      <c r="BE144" s="90">
        <f t="shared" si="4"/>
        <v>18088</v>
      </c>
      <c r="BF144" s="90"/>
      <c r="BG144" s="90"/>
      <c r="BH144" s="90"/>
      <c r="BI144" s="90"/>
      <c r="BJ144" s="90"/>
      <c r="BK144" s="90"/>
      <c r="BL144" s="90"/>
      <c r="BP144" s="55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31.5" customHeight="1">
      <c r="A145" s="70"/>
      <c r="B145" s="70"/>
      <c r="C145" s="70"/>
      <c r="D145" s="70"/>
      <c r="E145" s="70"/>
      <c r="F145" s="70"/>
      <c r="G145" s="103" t="s">
        <v>110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70" t="s">
        <v>113</v>
      </c>
      <c r="AA145" s="70"/>
      <c r="AB145" s="70"/>
      <c r="AC145" s="70"/>
      <c r="AD145" s="70"/>
      <c r="AE145" s="70" t="s">
        <v>167</v>
      </c>
      <c r="AF145" s="70"/>
      <c r="AG145" s="70"/>
      <c r="AH145" s="70"/>
      <c r="AI145" s="70"/>
      <c r="AJ145" s="70"/>
      <c r="AK145" s="70"/>
      <c r="AL145" s="70"/>
      <c r="AM145" s="70"/>
      <c r="AN145" s="70"/>
      <c r="AO145" s="74">
        <v>5500</v>
      </c>
      <c r="AP145" s="74"/>
      <c r="AQ145" s="74"/>
      <c r="AR145" s="74"/>
      <c r="AS145" s="74"/>
      <c r="AT145" s="74"/>
      <c r="AU145" s="74"/>
      <c r="AV145" s="74"/>
      <c r="AW145" s="70"/>
      <c r="AX145" s="70"/>
      <c r="AY145" s="70"/>
      <c r="AZ145" s="70"/>
      <c r="BA145" s="70"/>
      <c r="BB145" s="70"/>
      <c r="BC145" s="70"/>
      <c r="BD145" s="70"/>
      <c r="BE145" s="85">
        <f t="shared" si="4"/>
        <v>5500</v>
      </c>
      <c r="BF145" s="85"/>
      <c r="BG145" s="85"/>
      <c r="BH145" s="85"/>
      <c r="BI145" s="85"/>
      <c r="BJ145" s="85"/>
      <c r="BK145" s="85"/>
      <c r="BL145" s="85"/>
      <c r="BP145" s="55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18" customHeight="1">
      <c r="A146" s="70"/>
      <c r="B146" s="70"/>
      <c r="C146" s="70"/>
      <c r="D146" s="70"/>
      <c r="E146" s="70"/>
      <c r="F146" s="70"/>
      <c r="G146" s="102" t="s">
        <v>52</v>
      </c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 t="s">
        <v>55</v>
      </c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85"/>
      <c r="BF146" s="85"/>
      <c r="BG146" s="85"/>
      <c r="BH146" s="85"/>
      <c r="BI146" s="85"/>
      <c r="BJ146" s="85"/>
      <c r="BK146" s="85"/>
      <c r="BL146" s="85"/>
      <c r="BP146" s="55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35.25" customHeight="1">
      <c r="A147" s="70"/>
      <c r="B147" s="70"/>
      <c r="C147" s="70"/>
      <c r="D147" s="70"/>
      <c r="E147" s="70"/>
      <c r="F147" s="70"/>
      <c r="G147" s="104" t="s">
        <v>111</v>
      </c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70" t="s">
        <v>49</v>
      </c>
      <c r="AA147" s="70"/>
      <c r="AB147" s="70"/>
      <c r="AC147" s="70"/>
      <c r="AD147" s="70"/>
      <c r="AE147" s="70" t="s">
        <v>61</v>
      </c>
      <c r="AF147" s="70"/>
      <c r="AG147" s="70"/>
      <c r="AH147" s="70"/>
      <c r="AI147" s="70"/>
      <c r="AJ147" s="70"/>
      <c r="AK147" s="70"/>
      <c r="AL147" s="70"/>
      <c r="AM147" s="70"/>
      <c r="AN147" s="70"/>
      <c r="AO147" s="69">
        <f>AO141/AO144</f>
        <v>873.5072976559045</v>
      </c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>
        <f t="shared" si="4"/>
        <v>873.5072976559045</v>
      </c>
      <c r="BF147" s="69"/>
      <c r="BG147" s="69"/>
      <c r="BH147" s="69"/>
      <c r="BI147" s="69"/>
      <c r="BJ147" s="69"/>
      <c r="BK147" s="69"/>
      <c r="BL147" s="69"/>
      <c r="BP147" s="55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26.25" customHeight="1">
      <c r="A148" s="70"/>
      <c r="B148" s="70"/>
      <c r="C148" s="70"/>
      <c r="D148" s="70"/>
      <c r="E148" s="70"/>
      <c r="F148" s="70"/>
      <c r="G148" s="104" t="s">
        <v>233</v>
      </c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70" t="s">
        <v>49</v>
      </c>
      <c r="AA148" s="70"/>
      <c r="AB148" s="70"/>
      <c r="AC148" s="70"/>
      <c r="AD148" s="70"/>
      <c r="AE148" s="70" t="s">
        <v>167</v>
      </c>
      <c r="AF148" s="70"/>
      <c r="AG148" s="70"/>
      <c r="AH148" s="70"/>
      <c r="AI148" s="70"/>
      <c r="AJ148" s="70"/>
      <c r="AK148" s="70"/>
      <c r="AL148" s="70"/>
      <c r="AM148" s="70"/>
      <c r="AN148" s="70"/>
      <c r="AO148" s="69">
        <f>3.85+1.52</f>
        <v>5.37</v>
      </c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>
        <f t="shared" si="4"/>
        <v>5.37</v>
      </c>
      <c r="BF148" s="69"/>
      <c r="BG148" s="69"/>
      <c r="BH148" s="69"/>
      <c r="BI148" s="69"/>
      <c r="BJ148" s="69"/>
      <c r="BK148" s="69"/>
      <c r="BL148" s="69"/>
      <c r="BP148" s="55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18" customHeight="1">
      <c r="A149" s="70"/>
      <c r="B149" s="70"/>
      <c r="C149" s="70"/>
      <c r="D149" s="70"/>
      <c r="E149" s="70"/>
      <c r="F149" s="70"/>
      <c r="G149" s="102" t="s">
        <v>53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85"/>
      <c r="BF149" s="85"/>
      <c r="BG149" s="85"/>
      <c r="BH149" s="85"/>
      <c r="BI149" s="85"/>
      <c r="BJ149" s="85"/>
      <c r="BK149" s="85"/>
      <c r="BL149" s="85"/>
      <c r="BP149" s="55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50.25" customHeight="1">
      <c r="A150" s="70"/>
      <c r="B150" s="70"/>
      <c r="C150" s="70"/>
      <c r="D150" s="70"/>
      <c r="E150" s="70"/>
      <c r="F150" s="70"/>
      <c r="G150" s="103" t="s">
        <v>112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70" t="s">
        <v>54</v>
      </c>
      <c r="AA150" s="70"/>
      <c r="AB150" s="70"/>
      <c r="AC150" s="70"/>
      <c r="AD150" s="70"/>
      <c r="AE150" s="70" t="s">
        <v>61</v>
      </c>
      <c r="AF150" s="70"/>
      <c r="AG150" s="70"/>
      <c r="AH150" s="70"/>
      <c r="AI150" s="70"/>
      <c r="AJ150" s="70"/>
      <c r="AK150" s="70"/>
      <c r="AL150" s="70"/>
      <c r="AM150" s="70"/>
      <c r="AN150" s="70"/>
      <c r="AO150" s="85">
        <f>AO141/13725000*100</f>
        <v>115.1183970856102</v>
      </c>
      <c r="AP150" s="85"/>
      <c r="AQ150" s="85"/>
      <c r="AR150" s="85"/>
      <c r="AS150" s="85"/>
      <c r="AT150" s="85"/>
      <c r="AU150" s="85"/>
      <c r="AV150" s="85"/>
      <c r="AW150" s="70"/>
      <c r="AX150" s="70"/>
      <c r="AY150" s="70"/>
      <c r="AZ150" s="70"/>
      <c r="BA150" s="70"/>
      <c r="BB150" s="70"/>
      <c r="BC150" s="70"/>
      <c r="BD150" s="70"/>
      <c r="BE150" s="85">
        <f t="shared" si="4"/>
        <v>115.1183970856102</v>
      </c>
      <c r="BF150" s="85"/>
      <c r="BG150" s="85"/>
      <c r="BH150" s="85"/>
      <c r="BI150" s="85"/>
      <c r="BJ150" s="85"/>
      <c r="BK150" s="85"/>
      <c r="BL150" s="85"/>
      <c r="BP150" s="55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50.25" customHeight="1">
      <c r="A151" s="70"/>
      <c r="B151" s="70"/>
      <c r="C151" s="70"/>
      <c r="D151" s="70"/>
      <c r="E151" s="70"/>
      <c r="F151" s="70"/>
      <c r="G151" s="103" t="s">
        <v>238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70" t="s">
        <v>54</v>
      </c>
      <c r="AA151" s="70"/>
      <c r="AB151" s="70"/>
      <c r="AC151" s="70"/>
      <c r="AD151" s="70"/>
      <c r="AE151" s="70" t="s">
        <v>61</v>
      </c>
      <c r="AF151" s="70"/>
      <c r="AG151" s="70"/>
      <c r="AH151" s="70"/>
      <c r="AI151" s="70"/>
      <c r="AJ151" s="70"/>
      <c r="AK151" s="70"/>
      <c r="AL151" s="70"/>
      <c r="AM151" s="70"/>
      <c r="AN151" s="70"/>
      <c r="AO151" s="69">
        <f>AO142/(AO148*AO145*1000)*100</f>
        <v>84.64533604198408</v>
      </c>
      <c r="AP151" s="69"/>
      <c r="AQ151" s="69"/>
      <c r="AR151" s="69"/>
      <c r="AS151" s="69"/>
      <c r="AT151" s="69"/>
      <c r="AU151" s="69"/>
      <c r="AV151" s="69"/>
      <c r="AW151" s="70"/>
      <c r="AX151" s="70"/>
      <c r="AY151" s="70"/>
      <c r="AZ151" s="70"/>
      <c r="BA151" s="70"/>
      <c r="BB151" s="70"/>
      <c r="BC151" s="70"/>
      <c r="BD151" s="70"/>
      <c r="BE151" s="85">
        <f t="shared" si="4"/>
        <v>84.64533604198408</v>
      </c>
      <c r="BF151" s="85"/>
      <c r="BG151" s="85"/>
      <c r="BH151" s="85"/>
      <c r="BI151" s="85"/>
      <c r="BJ151" s="85"/>
      <c r="BK151" s="85"/>
      <c r="BL151" s="85"/>
      <c r="BP151" s="55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79" s="47" customFormat="1" ht="11.25" customHeight="1">
      <c r="A152" s="31"/>
      <c r="B152" s="31"/>
      <c r="C152" s="31"/>
      <c r="D152" s="31"/>
      <c r="E152" s="31"/>
      <c r="F152" s="31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</row>
    <row r="153" spans="1:85" ht="35.25" customHeight="1">
      <c r="A153" s="70" t="s">
        <v>15</v>
      </c>
      <c r="B153" s="70"/>
      <c r="C153" s="70"/>
      <c r="D153" s="70"/>
      <c r="E153" s="70"/>
      <c r="F153" s="70"/>
      <c r="G153" s="70" t="s">
        <v>28</v>
      </c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 t="s">
        <v>2</v>
      </c>
      <c r="AA153" s="70"/>
      <c r="AB153" s="70"/>
      <c r="AC153" s="70"/>
      <c r="AD153" s="70"/>
      <c r="AE153" s="70" t="s">
        <v>1</v>
      </c>
      <c r="AF153" s="70"/>
      <c r="AG153" s="70"/>
      <c r="AH153" s="70"/>
      <c r="AI153" s="70"/>
      <c r="AJ153" s="70"/>
      <c r="AK153" s="70"/>
      <c r="AL153" s="70"/>
      <c r="AM153" s="70"/>
      <c r="AN153" s="70"/>
      <c r="AO153" s="70" t="s">
        <v>16</v>
      </c>
      <c r="AP153" s="70"/>
      <c r="AQ153" s="70"/>
      <c r="AR153" s="70"/>
      <c r="AS153" s="70"/>
      <c r="AT153" s="70"/>
      <c r="AU153" s="70"/>
      <c r="AV153" s="70"/>
      <c r="AW153" s="70" t="s">
        <v>17</v>
      </c>
      <c r="AX153" s="70"/>
      <c r="AY153" s="70"/>
      <c r="AZ153" s="70"/>
      <c r="BA153" s="70"/>
      <c r="BB153" s="70"/>
      <c r="BC153" s="70"/>
      <c r="BD153" s="70"/>
      <c r="BE153" s="70" t="s">
        <v>14</v>
      </c>
      <c r="BF153" s="70"/>
      <c r="BG153" s="70"/>
      <c r="BH153" s="70"/>
      <c r="BI153" s="70"/>
      <c r="BJ153" s="70"/>
      <c r="BK153" s="70"/>
      <c r="BL153" s="70"/>
      <c r="BP153" s="55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47"/>
      <c r="CC153" s="47"/>
      <c r="CD153" s="47"/>
      <c r="CE153" s="47"/>
      <c r="CF153" s="47"/>
      <c r="CG153" s="47"/>
    </row>
    <row r="154" spans="1:85" ht="15.75">
      <c r="A154" s="70">
        <v>1</v>
      </c>
      <c r="B154" s="70"/>
      <c r="C154" s="70"/>
      <c r="D154" s="70"/>
      <c r="E154" s="70"/>
      <c r="F154" s="70"/>
      <c r="G154" s="70">
        <v>2</v>
      </c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>
        <v>3</v>
      </c>
      <c r="AA154" s="70"/>
      <c r="AB154" s="70"/>
      <c r="AC154" s="70"/>
      <c r="AD154" s="70"/>
      <c r="AE154" s="70">
        <v>4</v>
      </c>
      <c r="AF154" s="70"/>
      <c r="AG154" s="70"/>
      <c r="AH154" s="70"/>
      <c r="AI154" s="70"/>
      <c r="AJ154" s="70"/>
      <c r="AK154" s="70"/>
      <c r="AL154" s="70"/>
      <c r="AM154" s="70"/>
      <c r="AN154" s="70"/>
      <c r="AO154" s="70">
        <v>5</v>
      </c>
      <c r="AP154" s="70"/>
      <c r="AQ154" s="70"/>
      <c r="AR154" s="70"/>
      <c r="AS154" s="70"/>
      <c r="AT154" s="70"/>
      <c r="AU154" s="70"/>
      <c r="AV154" s="70"/>
      <c r="AW154" s="70">
        <v>6</v>
      </c>
      <c r="AX154" s="70"/>
      <c r="AY154" s="70"/>
      <c r="AZ154" s="70"/>
      <c r="BA154" s="70"/>
      <c r="BB154" s="70"/>
      <c r="BC154" s="70"/>
      <c r="BD154" s="70"/>
      <c r="BE154" s="70">
        <v>7</v>
      </c>
      <c r="BF154" s="70"/>
      <c r="BG154" s="70"/>
      <c r="BH154" s="70"/>
      <c r="BI154" s="70"/>
      <c r="BJ154" s="70"/>
      <c r="BK154" s="70"/>
      <c r="BL154" s="70"/>
      <c r="BP154" s="55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18.75" customHeight="1">
      <c r="A155" s="70"/>
      <c r="B155" s="70"/>
      <c r="C155" s="70"/>
      <c r="D155" s="70"/>
      <c r="E155" s="70"/>
      <c r="F155" s="70"/>
      <c r="G155" s="117" t="s">
        <v>194</v>
      </c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212"/>
      <c r="AP155" s="212"/>
      <c r="AQ155" s="212"/>
      <c r="AR155" s="212"/>
      <c r="AS155" s="212"/>
      <c r="AT155" s="212"/>
      <c r="AU155" s="212"/>
      <c r="AV155" s="212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P155" s="55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18.75" customHeight="1">
      <c r="A156" s="70"/>
      <c r="B156" s="70"/>
      <c r="C156" s="70"/>
      <c r="D156" s="70"/>
      <c r="E156" s="70"/>
      <c r="F156" s="70"/>
      <c r="G156" s="102" t="s">
        <v>48</v>
      </c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P156" s="55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18.75" customHeight="1">
      <c r="A157" s="70"/>
      <c r="B157" s="70"/>
      <c r="C157" s="70"/>
      <c r="D157" s="70"/>
      <c r="E157" s="70"/>
      <c r="F157" s="70"/>
      <c r="G157" s="103" t="s">
        <v>89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70" t="s">
        <v>49</v>
      </c>
      <c r="AA157" s="70"/>
      <c r="AB157" s="70"/>
      <c r="AC157" s="70"/>
      <c r="AD157" s="70"/>
      <c r="AE157" s="70" t="s">
        <v>60</v>
      </c>
      <c r="AF157" s="70"/>
      <c r="AG157" s="70"/>
      <c r="AH157" s="70"/>
      <c r="AI157" s="70"/>
      <c r="AJ157" s="70"/>
      <c r="AK157" s="70"/>
      <c r="AL157" s="70"/>
      <c r="AM157" s="70"/>
      <c r="AN157" s="70"/>
      <c r="AO157" s="69">
        <f>SUM(AO158:AV160)</f>
        <v>6048150</v>
      </c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>
        <f>AO157+AW157</f>
        <v>6048150</v>
      </c>
      <c r="BF157" s="69"/>
      <c r="BG157" s="69"/>
      <c r="BH157" s="69"/>
      <c r="BI157" s="69"/>
      <c r="BJ157" s="69"/>
      <c r="BK157" s="69"/>
      <c r="BL157" s="69"/>
      <c r="BP157" s="55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18.75" customHeight="1">
      <c r="A158" s="70"/>
      <c r="B158" s="70"/>
      <c r="C158" s="70"/>
      <c r="D158" s="70"/>
      <c r="E158" s="70"/>
      <c r="F158" s="70"/>
      <c r="G158" s="213" t="s">
        <v>116</v>
      </c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70" t="s">
        <v>49</v>
      </c>
      <c r="AA158" s="70"/>
      <c r="AB158" s="70"/>
      <c r="AC158" s="70"/>
      <c r="AD158" s="70"/>
      <c r="AE158" s="70" t="s">
        <v>126</v>
      </c>
      <c r="AF158" s="70"/>
      <c r="AG158" s="70"/>
      <c r="AH158" s="70"/>
      <c r="AI158" s="70"/>
      <c r="AJ158" s="70"/>
      <c r="AK158" s="70"/>
      <c r="AL158" s="70"/>
      <c r="AM158" s="70"/>
      <c r="AN158" s="70"/>
      <c r="AO158" s="69">
        <v>1486800</v>
      </c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>
        <f aca="true" t="shared" si="5" ref="BE158:BE171">AO158+AW158</f>
        <v>1486800</v>
      </c>
      <c r="BF158" s="69"/>
      <c r="BG158" s="69"/>
      <c r="BH158" s="69"/>
      <c r="BI158" s="69"/>
      <c r="BJ158" s="69"/>
      <c r="BK158" s="69"/>
      <c r="BL158" s="69"/>
      <c r="BP158" s="55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18.75" customHeight="1">
      <c r="A159" s="70"/>
      <c r="B159" s="70"/>
      <c r="C159" s="70"/>
      <c r="D159" s="70"/>
      <c r="E159" s="70"/>
      <c r="F159" s="70"/>
      <c r="G159" s="104" t="s">
        <v>117</v>
      </c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70" t="s">
        <v>49</v>
      </c>
      <c r="AA159" s="70"/>
      <c r="AB159" s="70"/>
      <c r="AC159" s="70"/>
      <c r="AD159" s="70"/>
      <c r="AE159" s="70" t="s">
        <v>126</v>
      </c>
      <c r="AF159" s="70"/>
      <c r="AG159" s="70"/>
      <c r="AH159" s="70"/>
      <c r="AI159" s="70"/>
      <c r="AJ159" s="70"/>
      <c r="AK159" s="70"/>
      <c r="AL159" s="70"/>
      <c r="AM159" s="70"/>
      <c r="AN159" s="70"/>
      <c r="AO159" s="69">
        <v>3495350</v>
      </c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>
        <f t="shared" si="5"/>
        <v>3495350</v>
      </c>
      <c r="BF159" s="69"/>
      <c r="BG159" s="69"/>
      <c r="BH159" s="69"/>
      <c r="BI159" s="69"/>
      <c r="BJ159" s="69"/>
      <c r="BK159" s="69"/>
      <c r="BL159" s="69"/>
      <c r="BP159" s="55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39" customHeight="1">
      <c r="A160" s="70"/>
      <c r="B160" s="70"/>
      <c r="C160" s="70"/>
      <c r="D160" s="70"/>
      <c r="E160" s="70"/>
      <c r="F160" s="70"/>
      <c r="G160" s="104" t="s">
        <v>118</v>
      </c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70" t="s">
        <v>49</v>
      </c>
      <c r="AA160" s="70"/>
      <c r="AB160" s="70"/>
      <c r="AC160" s="70"/>
      <c r="AD160" s="70"/>
      <c r="AE160" s="70" t="s">
        <v>106</v>
      </c>
      <c r="AF160" s="70"/>
      <c r="AG160" s="70"/>
      <c r="AH160" s="70"/>
      <c r="AI160" s="70"/>
      <c r="AJ160" s="70"/>
      <c r="AK160" s="70"/>
      <c r="AL160" s="70"/>
      <c r="AM160" s="70"/>
      <c r="AN160" s="70"/>
      <c r="AO160" s="69">
        <v>1066000</v>
      </c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>
        <f t="shared" si="5"/>
        <v>1066000</v>
      </c>
      <c r="BF160" s="69"/>
      <c r="BG160" s="69"/>
      <c r="BH160" s="69"/>
      <c r="BI160" s="69"/>
      <c r="BJ160" s="69"/>
      <c r="BK160" s="69"/>
      <c r="BL160" s="69"/>
      <c r="BP160" s="55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18.75" customHeight="1">
      <c r="A161" s="70"/>
      <c r="B161" s="70"/>
      <c r="C161" s="70"/>
      <c r="D161" s="70"/>
      <c r="E161" s="70"/>
      <c r="F161" s="70"/>
      <c r="G161" s="102" t="s">
        <v>51</v>
      </c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85"/>
      <c r="BF161" s="85"/>
      <c r="BG161" s="85"/>
      <c r="BH161" s="85"/>
      <c r="BI161" s="85"/>
      <c r="BJ161" s="85"/>
      <c r="BK161" s="85"/>
      <c r="BL161" s="85"/>
      <c r="BP161" s="55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18.75" customHeight="1">
      <c r="A162" s="70"/>
      <c r="B162" s="70"/>
      <c r="C162" s="70"/>
      <c r="D162" s="70"/>
      <c r="E162" s="70"/>
      <c r="F162" s="70"/>
      <c r="G162" s="104" t="s">
        <v>116</v>
      </c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70" t="s">
        <v>50</v>
      </c>
      <c r="AA162" s="70"/>
      <c r="AB162" s="70"/>
      <c r="AC162" s="70"/>
      <c r="AD162" s="70"/>
      <c r="AE162" s="70" t="s">
        <v>61</v>
      </c>
      <c r="AF162" s="70"/>
      <c r="AG162" s="70"/>
      <c r="AH162" s="70"/>
      <c r="AI162" s="70"/>
      <c r="AJ162" s="70"/>
      <c r="AK162" s="70"/>
      <c r="AL162" s="70"/>
      <c r="AM162" s="70"/>
      <c r="AN162" s="70"/>
      <c r="AO162" s="90">
        <v>1015</v>
      </c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>
        <f t="shared" si="5"/>
        <v>1015</v>
      </c>
      <c r="BF162" s="90"/>
      <c r="BG162" s="90"/>
      <c r="BH162" s="90"/>
      <c r="BI162" s="90"/>
      <c r="BJ162" s="90"/>
      <c r="BK162" s="90"/>
      <c r="BL162" s="90"/>
      <c r="BP162" s="55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ht="18.75" customHeight="1">
      <c r="A163" s="70"/>
      <c r="B163" s="70"/>
      <c r="C163" s="70"/>
      <c r="D163" s="70"/>
      <c r="E163" s="70"/>
      <c r="F163" s="70"/>
      <c r="G163" s="104" t="s">
        <v>119</v>
      </c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70" t="s">
        <v>50</v>
      </c>
      <c r="AA163" s="70"/>
      <c r="AB163" s="70"/>
      <c r="AC163" s="70"/>
      <c r="AD163" s="70"/>
      <c r="AE163" s="70" t="s">
        <v>61</v>
      </c>
      <c r="AF163" s="70"/>
      <c r="AG163" s="70"/>
      <c r="AH163" s="70"/>
      <c r="AI163" s="70"/>
      <c r="AJ163" s="70"/>
      <c r="AK163" s="70"/>
      <c r="AL163" s="70"/>
      <c r="AM163" s="70"/>
      <c r="AN163" s="70"/>
      <c r="AO163" s="90">
        <v>150</v>
      </c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>
        <f t="shared" si="5"/>
        <v>150</v>
      </c>
      <c r="BF163" s="90"/>
      <c r="BG163" s="90"/>
      <c r="BH163" s="90"/>
      <c r="BI163" s="90"/>
      <c r="BJ163" s="90"/>
      <c r="BK163" s="90"/>
      <c r="BL163" s="90"/>
      <c r="BP163" s="55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47"/>
      <c r="CC163" s="47"/>
      <c r="CD163" s="47"/>
      <c r="CE163" s="47"/>
      <c r="CF163" s="47"/>
      <c r="CG163" s="47"/>
    </row>
    <row r="164" spans="1:85" ht="18.75" customHeight="1">
      <c r="A164" s="70"/>
      <c r="B164" s="70"/>
      <c r="C164" s="70"/>
      <c r="D164" s="70"/>
      <c r="E164" s="70"/>
      <c r="F164" s="70"/>
      <c r="G164" s="104" t="s">
        <v>120</v>
      </c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70" t="s">
        <v>128</v>
      </c>
      <c r="AA164" s="70"/>
      <c r="AB164" s="70"/>
      <c r="AC164" s="70"/>
      <c r="AD164" s="70"/>
      <c r="AE164" s="70" t="s">
        <v>127</v>
      </c>
      <c r="AF164" s="70"/>
      <c r="AG164" s="70"/>
      <c r="AH164" s="70"/>
      <c r="AI164" s="70"/>
      <c r="AJ164" s="70"/>
      <c r="AK164" s="70"/>
      <c r="AL164" s="70"/>
      <c r="AM164" s="70"/>
      <c r="AN164" s="70"/>
      <c r="AO164" s="90">
        <v>12</v>
      </c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>
        <f t="shared" si="5"/>
        <v>12</v>
      </c>
      <c r="BF164" s="90"/>
      <c r="BG164" s="90"/>
      <c r="BH164" s="90"/>
      <c r="BI164" s="90"/>
      <c r="BJ164" s="90"/>
      <c r="BK164" s="90"/>
      <c r="BL164" s="90"/>
      <c r="BP164" s="55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20.25" customHeight="1">
      <c r="A165" s="70"/>
      <c r="B165" s="70"/>
      <c r="C165" s="70"/>
      <c r="D165" s="70"/>
      <c r="E165" s="70"/>
      <c r="F165" s="70"/>
      <c r="G165" s="102" t="s">
        <v>52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85"/>
      <c r="BF165" s="85"/>
      <c r="BG165" s="85"/>
      <c r="BH165" s="85"/>
      <c r="BI165" s="85"/>
      <c r="BJ165" s="85"/>
      <c r="BK165" s="85"/>
      <c r="BL165" s="85"/>
      <c r="BP165" s="55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ht="33.75" customHeight="1">
      <c r="A166" s="70"/>
      <c r="B166" s="70"/>
      <c r="C166" s="70"/>
      <c r="D166" s="70"/>
      <c r="E166" s="70"/>
      <c r="F166" s="70"/>
      <c r="G166" s="104" t="s">
        <v>121</v>
      </c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70" t="s">
        <v>49</v>
      </c>
      <c r="AA166" s="70"/>
      <c r="AB166" s="70"/>
      <c r="AC166" s="70"/>
      <c r="AD166" s="70"/>
      <c r="AE166" s="70" t="s">
        <v>61</v>
      </c>
      <c r="AF166" s="70"/>
      <c r="AG166" s="70"/>
      <c r="AH166" s="70"/>
      <c r="AI166" s="70"/>
      <c r="AJ166" s="70"/>
      <c r="AK166" s="70"/>
      <c r="AL166" s="70"/>
      <c r="AM166" s="70"/>
      <c r="AN166" s="70"/>
      <c r="AO166" s="69">
        <f>AO158/AO162</f>
        <v>1464.8275862068965</v>
      </c>
      <c r="AP166" s="69"/>
      <c r="AQ166" s="69"/>
      <c r="AR166" s="69"/>
      <c r="AS166" s="69"/>
      <c r="AT166" s="69"/>
      <c r="AU166" s="69"/>
      <c r="AV166" s="69"/>
      <c r="AW166" s="70"/>
      <c r="AX166" s="70"/>
      <c r="AY166" s="70"/>
      <c r="AZ166" s="70"/>
      <c r="BA166" s="70"/>
      <c r="BB166" s="70"/>
      <c r="BC166" s="70"/>
      <c r="BD166" s="70"/>
      <c r="BE166" s="69">
        <f t="shared" si="5"/>
        <v>1464.8275862068965</v>
      </c>
      <c r="BF166" s="69"/>
      <c r="BG166" s="69"/>
      <c r="BH166" s="69"/>
      <c r="BI166" s="69"/>
      <c r="BJ166" s="69"/>
      <c r="BK166" s="69"/>
      <c r="BL166" s="69"/>
      <c r="BP166" s="55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47"/>
      <c r="CC166" s="47"/>
      <c r="CD166" s="47"/>
      <c r="CE166" s="47"/>
      <c r="CF166" s="47"/>
      <c r="CG166" s="47"/>
    </row>
    <row r="167" spans="1:85" ht="33" customHeight="1">
      <c r="A167" s="70"/>
      <c r="B167" s="70"/>
      <c r="C167" s="70"/>
      <c r="D167" s="70"/>
      <c r="E167" s="70"/>
      <c r="F167" s="70"/>
      <c r="G167" s="104" t="s">
        <v>122</v>
      </c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70" t="s">
        <v>49</v>
      </c>
      <c r="AA167" s="70"/>
      <c r="AB167" s="70"/>
      <c r="AC167" s="70"/>
      <c r="AD167" s="70"/>
      <c r="AE167" s="70" t="s">
        <v>61</v>
      </c>
      <c r="AF167" s="70"/>
      <c r="AG167" s="70"/>
      <c r="AH167" s="70"/>
      <c r="AI167" s="70"/>
      <c r="AJ167" s="70"/>
      <c r="AK167" s="70"/>
      <c r="AL167" s="70"/>
      <c r="AM167" s="70"/>
      <c r="AN167" s="70"/>
      <c r="AO167" s="69">
        <f>AO159/12</f>
        <v>291279.1666666667</v>
      </c>
      <c r="AP167" s="69"/>
      <c r="AQ167" s="69"/>
      <c r="AR167" s="69"/>
      <c r="AS167" s="69"/>
      <c r="AT167" s="69"/>
      <c r="AU167" s="69"/>
      <c r="AV167" s="69"/>
      <c r="AW167" s="70"/>
      <c r="AX167" s="70"/>
      <c r="AY167" s="70"/>
      <c r="AZ167" s="70"/>
      <c r="BA167" s="70"/>
      <c r="BB167" s="70"/>
      <c r="BC167" s="70"/>
      <c r="BD167" s="70"/>
      <c r="BE167" s="69">
        <f t="shared" si="5"/>
        <v>291279.1666666667</v>
      </c>
      <c r="BF167" s="69"/>
      <c r="BG167" s="69"/>
      <c r="BH167" s="69"/>
      <c r="BI167" s="69"/>
      <c r="BJ167" s="69"/>
      <c r="BK167" s="69"/>
      <c r="BL167" s="69"/>
      <c r="BP167" s="55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34.5" customHeight="1">
      <c r="A168" s="70"/>
      <c r="B168" s="70"/>
      <c r="C168" s="70"/>
      <c r="D168" s="70"/>
      <c r="E168" s="70"/>
      <c r="F168" s="70"/>
      <c r="G168" s="104" t="s">
        <v>123</v>
      </c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70" t="s">
        <v>49</v>
      </c>
      <c r="AA168" s="70"/>
      <c r="AB168" s="70"/>
      <c r="AC168" s="70"/>
      <c r="AD168" s="70"/>
      <c r="AE168" s="70" t="s">
        <v>61</v>
      </c>
      <c r="AF168" s="70"/>
      <c r="AG168" s="70"/>
      <c r="AH168" s="70"/>
      <c r="AI168" s="70"/>
      <c r="AJ168" s="70"/>
      <c r="AK168" s="70"/>
      <c r="AL168" s="70"/>
      <c r="AM168" s="70"/>
      <c r="AN168" s="70"/>
      <c r="AO168" s="69">
        <f>AO160/AO164</f>
        <v>88833.33333333333</v>
      </c>
      <c r="AP168" s="69"/>
      <c r="AQ168" s="69"/>
      <c r="AR168" s="69"/>
      <c r="AS168" s="69"/>
      <c r="AT168" s="69"/>
      <c r="AU168" s="69"/>
      <c r="AV168" s="69"/>
      <c r="AW168" s="70"/>
      <c r="AX168" s="70"/>
      <c r="AY168" s="70"/>
      <c r="AZ168" s="70"/>
      <c r="BA168" s="70"/>
      <c r="BB168" s="70"/>
      <c r="BC168" s="70"/>
      <c r="BD168" s="70"/>
      <c r="BE168" s="69">
        <f t="shared" si="5"/>
        <v>88833.33333333333</v>
      </c>
      <c r="BF168" s="69"/>
      <c r="BG168" s="69"/>
      <c r="BH168" s="69"/>
      <c r="BI168" s="69"/>
      <c r="BJ168" s="69"/>
      <c r="BK168" s="69"/>
      <c r="BL168" s="69"/>
      <c r="BP168" s="55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17.25" customHeight="1">
      <c r="A169" s="70"/>
      <c r="B169" s="70"/>
      <c r="C169" s="70"/>
      <c r="D169" s="70"/>
      <c r="E169" s="70"/>
      <c r="F169" s="70"/>
      <c r="G169" s="102" t="s">
        <v>53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85"/>
      <c r="BF169" s="85"/>
      <c r="BG169" s="85"/>
      <c r="BH169" s="85"/>
      <c r="BI169" s="85"/>
      <c r="BJ169" s="85"/>
      <c r="BK169" s="85"/>
      <c r="BL169" s="85"/>
      <c r="BP169" s="55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47"/>
      <c r="CC169" s="47"/>
      <c r="CD169" s="47"/>
      <c r="CE169" s="47"/>
      <c r="CF169" s="47"/>
      <c r="CG169" s="47"/>
    </row>
    <row r="170" spans="1:85" ht="49.5" customHeight="1">
      <c r="A170" s="70"/>
      <c r="B170" s="70"/>
      <c r="C170" s="70"/>
      <c r="D170" s="70"/>
      <c r="E170" s="70"/>
      <c r="F170" s="70"/>
      <c r="G170" s="103" t="s">
        <v>124</v>
      </c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70" t="s">
        <v>54</v>
      </c>
      <c r="AA170" s="70"/>
      <c r="AB170" s="70"/>
      <c r="AC170" s="70"/>
      <c r="AD170" s="70"/>
      <c r="AE170" s="70" t="s">
        <v>61</v>
      </c>
      <c r="AF170" s="70"/>
      <c r="AG170" s="70"/>
      <c r="AH170" s="70"/>
      <c r="AI170" s="70"/>
      <c r="AJ170" s="70"/>
      <c r="AK170" s="70"/>
      <c r="AL170" s="70"/>
      <c r="AM170" s="70"/>
      <c r="AN170" s="70"/>
      <c r="AO170" s="85">
        <f>AO167/235435.58*100</f>
        <v>123.71926395605402</v>
      </c>
      <c r="AP170" s="85"/>
      <c r="AQ170" s="85"/>
      <c r="AR170" s="85"/>
      <c r="AS170" s="85"/>
      <c r="AT170" s="85"/>
      <c r="AU170" s="85"/>
      <c r="AV170" s="85"/>
      <c r="AW170" s="70"/>
      <c r="AX170" s="70"/>
      <c r="AY170" s="70"/>
      <c r="AZ170" s="70"/>
      <c r="BA170" s="70"/>
      <c r="BB170" s="70"/>
      <c r="BC170" s="70"/>
      <c r="BD170" s="70"/>
      <c r="BE170" s="85">
        <f t="shared" si="5"/>
        <v>123.71926395605402</v>
      </c>
      <c r="BF170" s="85"/>
      <c r="BG170" s="85"/>
      <c r="BH170" s="85"/>
      <c r="BI170" s="85"/>
      <c r="BJ170" s="85"/>
      <c r="BK170" s="85"/>
      <c r="BL170" s="85"/>
      <c r="BP170" s="55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47"/>
      <c r="CC170" s="47"/>
      <c r="CD170" s="47"/>
      <c r="CE170" s="47"/>
      <c r="CF170" s="47"/>
      <c r="CG170" s="47"/>
    </row>
    <row r="171" spans="1:85" ht="51" customHeight="1">
      <c r="A171" s="70"/>
      <c r="B171" s="70"/>
      <c r="C171" s="70"/>
      <c r="D171" s="70"/>
      <c r="E171" s="70"/>
      <c r="F171" s="70"/>
      <c r="G171" s="103" t="s">
        <v>125</v>
      </c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70" t="s">
        <v>54</v>
      </c>
      <c r="AA171" s="70"/>
      <c r="AB171" s="70"/>
      <c r="AC171" s="70"/>
      <c r="AD171" s="70"/>
      <c r="AE171" s="70" t="s">
        <v>61</v>
      </c>
      <c r="AF171" s="70"/>
      <c r="AG171" s="70"/>
      <c r="AH171" s="70"/>
      <c r="AI171" s="70"/>
      <c r="AJ171" s="70"/>
      <c r="AK171" s="70"/>
      <c r="AL171" s="70"/>
      <c r="AM171" s="70"/>
      <c r="AN171" s="70"/>
      <c r="AO171" s="85">
        <f>AO160/834505.76*100</f>
        <v>127.7402806662473</v>
      </c>
      <c r="AP171" s="85"/>
      <c r="AQ171" s="85"/>
      <c r="AR171" s="85"/>
      <c r="AS171" s="85"/>
      <c r="AT171" s="85"/>
      <c r="AU171" s="85"/>
      <c r="AV171" s="85"/>
      <c r="AW171" s="70"/>
      <c r="AX171" s="70"/>
      <c r="AY171" s="70"/>
      <c r="AZ171" s="70"/>
      <c r="BA171" s="70"/>
      <c r="BB171" s="70"/>
      <c r="BC171" s="70"/>
      <c r="BD171" s="70"/>
      <c r="BE171" s="85">
        <f t="shared" si="5"/>
        <v>127.7402806662473</v>
      </c>
      <c r="BF171" s="85"/>
      <c r="BG171" s="85"/>
      <c r="BH171" s="85"/>
      <c r="BI171" s="85"/>
      <c r="BJ171" s="85"/>
      <c r="BK171" s="85"/>
      <c r="BL171" s="85"/>
      <c r="BP171" s="55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47"/>
      <c r="CC171" s="47"/>
      <c r="CD171" s="47"/>
      <c r="CE171" s="47"/>
      <c r="CF171" s="47"/>
      <c r="CG171" s="47"/>
    </row>
    <row r="172" spans="1:85" ht="0.75" customHeight="1">
      <c r="A172" s="31"/>
      <c r="B172" s="31"/>
      <c r="C172" s="31"/>
      <c r="D172" s="31"/>
      <c r="E172" s="31"/>
      <c r="F172" s="31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49"/>
      <c r="AP172" s="49"/>
      <c r="AQ172" s="49"/>
      <c r="AR172" s="49"/>
      <c r="AS172" s="49"/>
      <c r="AT172" s="49"/>
      <c r="AU172" s="49"/>
      <c r="AV172" s="49"/>
      <c r="AW172" s="31"/>
      <c r="AX172" s="31"/>
      <c r="AY172" s="31"/>
      <c r="AZ172" s="31"/>
      <c r="BA172" s="31"/>
      <c r="BB172" s="31"/>
      <c r="BC172" s="31"/>
      <c r="BD172" s="31"/>
      <c r="BE172" s="49"/>
      <c r="BF172" s="49"/>
      <c r="BG172" s="49"/>
      <c r="BH172" s="49"/>
      <c r="BI172" s="49"/>
      <c r="BJ172" s="49"/>
      <c r="BK172" s="49"/>
      <c r="BL172" s="49"/>
      <c r="BP172" s="55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47"/>
      <c r="CC172" s="47"/>
      <c r="CD172" s="47"/>
      <c r="CE172" s="47"/>
      <c r="CF172" s="47"/>
      <c r="CG172" s="47"/>
    </row>
    <row r="173" spans="1:85" ht="36" customHeight="1">
      <c r="A173" s="70" t="s">
        <v>15</v>
      </c>
      <c r="B173" s="70"/>
      <c r="C173" s="70"/>
      <c r="D173" s="70"/>
      <c r="E173" s="70"/>
      <c r="F173" s="70"/>
      <c r="G173" s="70" t="s">
        <v>28</v>
      </c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 t="s">
        <v>2</v>
      </c>
      <c r="AA173" s="70"/>
      <c r="AB173" s="70"/>
      <c r="AC173" s="70"/>
      <c r="AD173" s="70"/>
      <c r="AE173" s="70" t="s">
        <v>1</v>
      </c>
      <c r="AF173" s="70"/>
      <c r="AG173" s="70"/>
      <c r="AH173" s="70"/>
      <c r="AI173" s="70"/>
      <c r="AJ173" s="70"/>
      <c r="AK173" s="70"/>
      <c r="AL173" s="70"/>
      <c r="AM173" s="70"/>
      <c r="AN173" s="70"/>
      <c r="AO173" s="70" t="s">
        <v>16</v>
      </c>
      <c r="AP173" s="70"/>
      <c r="AQ173" s="70"/>
      <c r="AR173" s="70"/>
      <c r="AS173" s="70"/>
      <c r="AT173" s="70"/>
      <c r="AU173" s="70"/>
      <c r="AV173" s="70"/>
      <c r="AW173" s="70" t="s">
        <v>17</v>
      </c>
      <c r="AX173" s="70"/>
      <c r="AY173" s="70"/>
      <c r="AZ173" s="70"/>
      <c r="BA173" s="70"/>
      <c r="BB173" s="70"/>
      <c r="BC173" s="70"/>
      <c r="BD173" s="70"/>
      <c r="BE173" s="70" t="s">
        <v>14</v>
      </c>
      <c r="BF173" s="70"/>
      <c r="BG173" s="70"/>
      <c r="BH173" s="70"/>
      <c r="BI173" s="70"/>
      <c r="BJ173" s="70"/>
      <c r="BK173" s="70"/>
      <c r="BL173" s="70"/>
      <c r="BP173" s="55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47"/>
      <c r="CC173" s="47"/>
      <c r="CD173" s="47"/>
      <c r="CE173" s="47"/>
      <c r="CF173" s="47"/>
      <c r="CG173" s="47"/>
    </row>
    <row r="174" spans="1:85" ht="17.25" customHeight="1">
      <c r="A174" s="70">
        <v>1</v>
      </c>
      <c r="B174" s="70"/>
      <c r="C174" s="70"/>
      <c r="D174" s="70"/>
      <c r="E174" s="70"/>
      <c r="F174" s="70"/>
      <c r="G174" s="70">
        <v>2</v>
      </c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>
        <v>3</v>
      </c>
      <c r="AA174" s="70"/>
      <c r="AB174" s="70"/>
      <c r="AC174" s="70"/>
      <c r="AD174" s="70"/>
      <c r="AE174" s="70">
        <v>4</v>
      </c>
      <c r="AF174" s="70"/>
      <c r="AG174" s="70"/>
      <c r="AH174" s="70"/>
      <c r="AI174" s="70"/>
      <c r="AJ174" s="70"/>
      <c r="AK174" s="70"/>
      <c r="AL174" s="70"/>
      <c r="AM174" s="70"/>
      <c r="AN174" s="70"/>
      <c r="AO174" s="70">
        <v>5</v>
      </c>
      <c r="AP174" s="70"/>
      <c r="AQ174" s="70"/>
      <c r="AR174" s="70"/>
      <c r="AS174" s="70"/>
      <c r="AT174" s="70"/>
      <c r="AU174" s="70"/>
      <c r="AV174" s="70"/>
      <c r="AW174" s="70">
        <v>6</v>
      </c>
      <c r="AX174" s="70"/>
      <c r="AY174" s="70"/>
      <c r="AZ174" s="70"/>
      <c r="BA174" s="70"/>
      <c r="BB174" s="70"/>
      <c r="BC174" s="70"/>
      <c r="BD174" s="70"/>
      <c r="BE174" s="70">
        <v>7</v>
      </c>
      <c r="BF174" s="70"/>
      <c r="BG174" s="70"/>
      <c r="BH174" s="70"/>
      <c r="BI174" s="70"/>
      <c r="BJ174" s="70"/>
      <c r="BK174" s="70"/>
      <c r="BL174" s="70"/>
      <c r="BP174" s="55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47"/>
      <c r="CC174" s="47"/>
      <c r="CD174" s="47"/>
      <c r="CE174" s="47"/>
      <c r="CF174" s="47"/>
      <c r="CG174" s="47"/>
    </row>
    <row r="175" spans="1:85" ht="18" customHeight="1">
      <c r="A175" s="70"/>
      <c r="B175" s="70"/>
      <c r="C175" s="70"/>
      <c r="D175" s="70"/>
      <c r="E175" s="70"/>
      <c r="F175" s="70"/>
      <c r="G175" s="160" t="s">
        <v>75</v>
      </c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P175" s="55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47"/>
      <c r="CC175" s="47"/>
      <c r="CD175" s="47"/>
      <c r="CE175" s="47"/>
      <c r="CF175" s="47"/>
      <c r="CG175" s="47"/>
    </row>
    <row r="176" spans="1:85" ht="18" customHeight="1">
      <c r="A176" s="70"/>
      <c r="B176" s="70"/>
      <c r="C176" s="70"/>
      <c r="D176" s="70"/>
      <c r="E176" s="70"/>
      <c r="F176" s="70"/>
      <c r="G176" s="160" t="s">
        <v>48</v>
      </c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P176" s="55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18" customHeight="1">
      <c r="A177" s="70"/>
      <c r="B177" s="70"/>
      <c r="C177" s="70"/>
      <c r="D177" s="70"/>
      <c r="E177" s="70"/>
      <c r="F177" s="70"/>
      <c r="G177" s="84" t="s">
        <v>89</v>
      </c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70" t="s">
        <v>49</v>
      </c>
      <c r="AA177" s="70"/>
      <c r="AB177" s="70"/>
      <c r="AC177" s="70"/>
      <c r="AD177" s="70"/>
      <c r="AE177" s="70" t="s">
        <v>60</v>
      </c>
      <c r="AF177" s="70"/>
      <c r="AG177" s="70"/>
      <c r="AH177" s="70"/>
      <c r="AI177" s="70"/>
      <c r="AJ177" s="70"/>
      <c r="AK177" s="70"/>
      <c r="AL177" s="70"/>
      <c r="AM177" s="70"/>
      <c r="AN177" s="70"/>
      <c r="AO177" s="69">
        <f>SUM(AO178:AV182)</f>
        <v>156832550.00000003</v>
      </c>
      <c r="AP177" s="69"/>
      <c r="AQ177" s="69"/>
      <c r="AR177" s="69"/>
      <c r="AS177" s="69"/>
      <c r="AT177" s="69"/>
      <c r="AU177" s="69"/>
      <c r="AV177" s="69"/>
      <c r="AW177" s="70"/>
      <c r="AX177" s="70"/>
      <c r="AY177" s="70"/>
      <c r="AZ177" s="70"/>
      <c r="BA177" s="70"/>
      <c r="BB177" s="70"/>
      <c r="BC177" s="70"/>
      <c r="BD177" s="70"/>
      <c r="BE177" s="69">
        <f>AO177+AW177</f>
        <v>156832550.00000003</v>
      </c>
      <c r="BF177" s="69"/>
      <c r="BG177" s="69"/>
      <c r="BH177" s="69"/>
      <c r="BI177" s="69"/>
      <c r="BJ177" s="69"/>
      <c r="BK177" s="69"/>
      <c r="BL177" s="69"/>
      <c r="BP177" s="55"/>
      <c r="BQ177" s="61"/>
      <c r="BR177" s="62" t="e">
        <f>#REF!-104375820</f>
        <v>#REF!</v>
      </c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31.5" customHeight="1">
      <c r="A178" s="70"/>
      <c r="B178" s="70"/>
      <c r="C178" s="70"/>
      <c r="D178" s="70"/>
      <c r="E178" s="70"/>
      <c r="F178" s="70"/>
      <c r="G178" s="84" t="s">
        <v>249</v>
      </c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70" t="s">
        <v>49</v>
      </c>
      <c r="AA178" s="70"/>
      <c r="AB178" s="70"/>
      <c r="AC178" s="70"/>
      <c r="AD178" s="70"/>
      <c r="AE178" s="70" t="s">
        <v>126</v>
      </c>
      <c r="AF178" s="70"/>
      <c r="AG178" s="70"/>
      <c r="AH178" s="70"/>
      <c r="AI178" s="70"/>
      <c r="AJ178" s="70"/>
      <c r="AK178" s="70"/>
      <c r="AL178" s="70"/>
      <c r="AM178" s="70"/>
      <c r="AN178" s="70"/>
      <c r="AO178" s="69">
        <f>((61.48+580.14+36.1+69.06+410.57+178.56+5926.23+51225-573.5+92.26+573.5)+274.65+2111.51+36.27+487+33719.56+2476.57+19.5+65.46+199.12+116.27+204.73+156.84+2998.71+600+230+23390-300+2876.3+10240.6)*1000</f>
        <v>138482490.00000003</v>
      </c>
      <c r="AP178" s="69"/>
      <c r="AQ178" s="69"/>
      <c r="AR178" s="69"/>
      <c r="AS178" s="69"/>
      <c r="AT178" s="69"/>
      <c r="AU178" s="69"/>
      <c r="AV178" s="69"/>
      <c r="AW178" s="70"/>
      <c r="AX178" s="70"/>
      <c r="AY178" s="70"/>
      <c r="AZ178" s="70"/>
      <c r="BA178" s="70"/>
      <c r="BB178" s="70"/>
      <c r="BC178" s="70"/>
      <c r="BD178" s="70"/>
      <c r="BE178" s="69">
        <f aca="true" t="shared" si="6" ref="BE178:BE206">AO178+AW178</f>
        <v>138482490.00000003</v>
      </c>
      <c r="BF178" s="69"/>
      <c r="BG178" s="69"/>
      <c r="BH178" s="69"/>
      <c r="BI178" s="69"/>
      <c r="BJ178" s="69"/>
      <c r="BK178" s="69"/>
      <c r="BL178" s="69"/>
      <c r="BP178" s="55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18" customHeight="1">
      <c r="A179" s="70"/>
      <c r="B179" s="70"/>
      <c r="C179" s="70"/>
      <c r="D179" s="70"/>
      <c r="E179" s="70"/>
      <c r="F179" s="70"/>
      <c r="G179" s="84" t="s">
        <v>129</v>
      </c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70" t="s">
        <v>49</v>
      </c>
      <c r="AA179" s="70"/>
      <c r="AB179" s="70"/>
      <c r="AC179" s="70"/>
      <c r="AD179" s="70"/>
      <c r="AE179" s="70" t="s">
        <v>126</v>
      </c>
      <c r="AF179" s="70"/>
      <c r="AG179" s="70"/>
      <c r="AH179" s="70"/>
      <c r="AI179" s="70"/>
      <c r="AJ179" s="70"/>
      <c r="AK179" s="70"/>
      <c r="AL179" s="70"/>
      <c r="AM179" s="70"/>
      <c r="AN179" s="70"/>
      <c r="AO179" s="69">
        <f>(3919.2+1549.91+695.44+6896.91+1851.5+3007.1)*1000</f>
        <v>17920059.999999996</v>
      </c>
      <c r="AP179" s="69"/>
      <c r="AQ179" s="69"/>
      <c r="AR179" s="69"/>
      <c r="AS179" s="69"/>
      <c r="AT179" s="69"/>
      <c r="AU179" s="69"/>
      <c r="AV179" s="69"/>
      <c r="AW179" s="70"/>
      <c r="AX179" s="70"/>
      <c r="AY179" s="70"/>
      <c r="AZ179" s="70"/>
      <c r="BA179" s="70"/>
      <c r="BB179" s="70"/>
      <c r="BC179" s="70"/>
      <c r="BD179" s="70"/>
      <c r="BE179" s="69">
        <f t="shared" si="6"/>
        <v>17920059.999999996</v>
      </c>
      <c r="BF179" s="69"/>
      <c r="BG179" s="69"/>
      <c r="BH179" s="69"/>
      <c r="BI179" s="69"/>
      <c r="BJ179" s="69"/>
      <c r="BK179" s="69"/>
      <c r="BL179" s="69"/>
      <c r="BP179" s="55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33" customHeight="1">
      <c r="A180" s="70"/>
      <c r="B180" s="70"/>
      <c r="C180" s="70"/>
      <c r="D180" s="70"/>
      <c r="E180" s="70"/>
      <c r="F180" s="70"/>
      <c r="G180" s="84" t="s">
        <v>248</v>
      </c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70" t="s">
        <v>49</v>
      </c>
      <c r="AA180" s="70"/>
      <c r="AB180" s="70"/>
      <c r="AC180" s="70"/>
      <c r="AD180" s="70"/>
      <c r="AE180" s="70" t="s">
        <v>60</v>
      </c>
      <c r="AF180" s="70"/>
      <c r="AG180" s="70"/>
      <c r="AH180" s="70"/>
      <c r="AI180" s="70"/>
      <c r="AJ180" s="70"/>
      <c r="AK180" s="70"/>
      <c r="AL180" s="70"/>
      <c r="AM180" s="70"/>
      <c r="AN180" s="70"/>
      <c r="AO180" s="78">
        <f>18000000-17920000</f>
        <v>80000</v>
      </c>
      <c r="AP180" s="79"/>
      <c r="AQ180" s="79"/>
      <c r="AR180" s="79"/>
      <c r="AS180" s="79"/>
      <c r="AT180" s="79"/>
      <c r="AU180" s="79"/>
      <c r="AV180" s="80"/>
      <c r="AW180" s="70"/>
      <c r="AX180" s="70"/>
      <c r="AY180" s="70"/>
      <c r="AZ180" s="70"/>
      <c r="BA180" s="70"/>
      <c r="BB180" s="70"/>
      <c r="BC180" s="70"/>
      <c r="BD180" s="70"/>
      <c r="BE180" s="69">
        <f t="shared" si="6"/>
        <v>80000</v>
      </c>
      <c r="BF180" s="69"/>
      <c r="BG180" s="69"/>
      <c r="BH180" s="69"/>
      <c r="BI180" s="69"/>
      <c r="BJ180" s="69"/>
      <c r="BK180" s="69"/>
      <c r="BL180" s="69"/>
      <c r="BP180" s="55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49.5" customHeight="1">
      <c r="A181" s="70"/>
      <c r="B181" s="70"/>
      <c r="C181" s="70"/>
      <c r="D181" s="70"/>
      <c r="E181" s="70"/>
      <c r="F181" s="70"/>
      <c r="G181" s="75" t="s">
        <v>256</v>
      </c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7"/>
      <c r="Z181" s="70" t="s">
        <v>49</v>
      </c>
      <c r="AA181" s="70"/>
      <c r="AB181" s="70"/>
      <c r="AC181" s="70"/>
      <c r="AD181" s="70"/>
      <c r="AE181" s="70" t="s">
        <v>257</v>
      </c>
      <c r="AF181" s="70"/>
      <c r="AG181" s="70"/>
      <c r="AH181" s="70"/>
      <c r="AI181" s="70"/>
      <c r="AJ181" s="70"/>
      <c r="AK181" s="70"/>
      <c r="AL181" s="70"/>
      <c r="AM181" s="70"/>
      <c r="AN181" s="70"/>
      <c r="AO181" s="78">
        <v>300000</v>
      </c>
      <c r="AP181" s="79"/>
      <c r="AQ181" s="79"/>
      <c r="AR181" s="79"/>
      <c r="AS181" s="79"/>
      <c r="AT181" s="79"/>
      <c r="AU181" s="79"/>
      <c r="AV181" s="80"/>
      <c r="AW181" s="70"/>
      <c r="AX181" s="70"/>
      <c r="AY181" s="70"/>
      <c r="AZ181" s="70"/>
      <c r="BA181" s="70"/>
      <c r="BB181" s="70"/>
      <c r="BC181" s="70"/>
      <c r="BD181" s="70"/>
      <c r="BE181" s="69">
        <f>AO181+AW181</f>
        <v>300000</v>
      </c>
      <c r="BF181" s="69"/>
      <c r="BG181" s="69"/>
      <c r="BH181" s="69"/>
      <c r="BI181" s="69"/>
      <c r="BJ181" s="69"/>
      <c r="BK181" s="69"/>
      <c r="BL181" s="69"/>
      <c r="BP181" s="55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38.25" customHeight="1">
      <c r="A182" s="70"/>
      <c r="B182" s="70"/>
      <c r="C182" s="70"/>
      <c r="D182" s="70"/>
      <c r="E182" s="70"/>
      <c r="F182" s="70"/>
      <c r="G182" s="75" t="s">
        <v>263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7"/>
      <c r="Z182" s="70" t="s">
        <v>49</v>
      </c>
      <c r="AA182" s="70"/>
      <c r="AB182" s="70"/>
      <c r="AC182" s="70"/>
      <c r="AD182" s="70"/>
      <c r="AE182" s="70" t="s">
        <v>257</v>
      </c>
      <c r="AF182" s="70"/>
      <c r="AG182" s="70"/>
      <c r="AH182" s="70"/>
      <c r="AI182" s="70"/>
      <c r="AJ182" s="70"/>
      <c r="AK182" s="70"/>
      <c r="AL182" s="70"/>
      <c r="AM182" s="70"/>
      <c r="AN182" s="70"/>
      <c r="AO182" s="78">
        <v>50000</v>
      </c>
      <c r="AP182" s="79"/>
      <c r="AQ182" s="79"/>
      <c r="AR182" s="79"/>
      <c r="AS182" s="79"/>
      <c r="AT182" s="79"/>
      <c r="AU182" s="79"/>
      <c r="AV182" s="80"/>
      <c r="AW182" s="70"/>
      <c r="AX182" s="70"/>
      <c r="AY182" s="70"/>
      <c r="AZ182" s="70"/>
      <c r="BA182" s="70"/>
      <c r="BB182" s="70"/>
      <c r="BC182" s="70"/>
      <c r="BD182" s="70"/>
      <c r="BE182" s="69">
        <f>AO182+AW182</f>
        <v>50000</v>
      </c>
      <c r="BF182" s="69"/>
      <c r="BG182" s="69"/>
      <c r="BH182" s="69"/>
      <c r="BI182" s="69"/>
      <c r="BJ182" s="69"/>
      <c r="BK182" s="69"/>
      <c r="BL182" s="69"/>
      <c r="BP182" s="55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18" customHeight="1">
      <c r="A183" s="70"/>
      <c r="B183" s="70"/>
      <c r="C183" s="70"/>
      <c r="D183" s="70"/>
      <c r="E183" s="70"/>
      <c r="F183" s="70"/>
      <c r="G183" s="160" t="s">
        <v>51</v>
      </c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85"/>
      <c r="BF183" s="85"/>
      <c r="BG183" s="85"/>
      <c r="BH183" s="85"/>
      <c r="BI183" s="85"/>
      <c r="BJ183" s="85"/>
      <c r="BK183" s="85"/>
      <c r="BL183" s="85"/>
      <c r="BP183" s="55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47.25" customHeight="1">
      <c r="A184" s="70"/>
      <c r="B184" s="70"/>
      <c r="C184" s="70"/>
      <c r="D184" s="70"/>
      <c r="E184" s="70"/>
      <c r="F184" s="70"/>
      <c r="G184" s="119" t="s">
        <v>252</v>
      </c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70" t="s">
        <v>137</v>
      </c>
      <c r="AA184" s="70"/>
      <c r="AB184" s="70"/>
      <c r="AC184" s="70"/>
      <c r="AD184" s="70"/>
      <c r="AE184" s="70" t="s">
        <v>126</v>
      </c>
      <c r="AF184" s="70"/>
      <c r="AG184" s="70"/>
      <c r="AH184" s="70"/>
      <c r="AI184" s="70"/>
      <c r="AJ184" s="70"/>
      <c r="AK184" s="70"/>
      <c r="AL184" s="70"/>
      <c r="AM184" s="70"/>
      <c r="AN184" s="70"/>
      <c r="AO184" s="215">
        <f>65.9+16.07+21.73</f>
        <v>103.7</v>
      </c>
      <c r="AP184" s="216"/>
      <c r="AQ184" s="216"/>
      <c r="AR184" s="216"/>
      <c r="AS184" s="216"/>
      <c r="AT184" s="216"/>
      <c r="AU184" s="216"/>
      <c r="AV184" s="217"/>
      <c r="AW184" s="85"/>
      <c r="AX184" s="85"/>
      <c r="AY184" s="85"/>
      <c r="AZ184" s="85"/>
      <c r="BA184" s="85"/>
      <c r="BB184" s="85"/>
      <c r="BC184" s="85"/>
      <c r="BD184" s="85"/>
      <c r="BE184" s="85">
        <f t="shared" si="6"/>
        <v>103.7</v>
      </c>
      <c r="BF184" s="85"/>
      <c r="BG184" s="85"/>
      <c r="BH184" s="85"/>
      <c r="BI184" s="85"/>
      <c r="BJ184" s="85"/>
      <c r="BK184" s="85"/>
      <c r="BL184" s="85"/>
      <c r="BP184" s="55"/>
      <c r="BQ184" s="61"/>
      <c r="BR184" s="61">
        <v>81.97</v>
      </c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49.5" customHeight="1">
      <c r="A185" s="70"/>
      <c r="B185" s="70"/>
      <c r="C185" s="70"/>
      <c r="D185" s="70"/>
      <c r="E185" s="70"/>
      <c r="F185" s="70"/>
      <c r="G185" s="84" t="s">
        <v>250</v>
      </c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70" t="s">
        <v>137</v>
      </c>
      <c r="AA185" s="70"/>
      <c r="AB185" s="70"/>
      <c r="AC185" s="70"/>
      <c r="AD185" s="70"/>
      <c r="AE185" s="70" t="s">
        <v>126</v>
      </c>
      <c r="AF185" s="70"/>
      <c r="AG185" s="70"/>
      <c r="AH185" s="70"/>
      <c r="AI185" s="70"/>
      <c r="AJ185" s="70"/>
      <c r="AK185" s="70"/>
      <c r="AL185" s="70"/>
      <c r="AM185" s="70"/>
      <c r="AN185" s="70"/>
      <c r="AO185" s="85">
        <f>130000+4000</f>
        <v>134000</v>
      </c>
      <c r="AP185" s="85">
        <f aca="true" t="shared" si="7" ref="AP185:AV185">(72425+31335)*1000+6400000+1637222/0.45744</f>
        <v>113739096.71213712</v>
      </c>
      <c r="AQ185" s="85">
        <f t="shared" si="7"/>
        <v>113739096.71213712</v>
      </c>
      <c r="AR185" s="85">
        <f t="shared" si="7"/>
        <v>113739096.71213712</v>
      </c>
      <c r="AS185" s="85">
        <f t="shared" si="7"/>
        <v>113739096.71213712</v>
      </c>
      <c r="AT185" s="85">
        <f t="shared" si="7"/>
        <v>113739096.71213712</v>
      </c>
      <c r="AU185" s="85">
        <f t="shared" si="7"/>
        <v>113739096.71213712</v>
      </c>
      <c r="AV185" s="85">
        <f t="shared" si="7"/>
        <v>113739096.71213712</v>
      </c>
      <c r="AW185" s="85"/>
      <c r="AX185" s="85"/>
      <c r="AY185" s="85"/>
      <c r="AZ185" s="85"/>
      <c r="BA185" s="85"/>
      <c r="BB185" s="85"/>
      <c r="BC185" s="85"/>
      <c r="BD185" s="85"/>
      <c r="BE185" s="85">
        <f t="shared" si="6"/>
        <v>134000</v>
      </c>
      <c r="BF185" s="85"/>
      <c r="BG185" s="85"/>
      <c r="BH185" s="85"/>
      <c r="BI185" s="85"/>
      <c r="BJ185" s="85"/>
      <c r="BK185" s="85"/>
      <c r="BL185" s="85"/>
      <c r="BP185" s="55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32.25" customHeight="1">
      <c r="A186" s="70"/>
      <c r="B186" s="70"/>
      <c r="C186" s="70"/>
      <c r="D186" s="70"/>
      <c r="E186" s="70"/>
      <c r="F186" s="70"/>
      <c r="G186" s="84" t="s">
        <v>218</v>
      </c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70" t="s">
        <v>138</v>
      </c>
      <c r="AA186" s="70"/>
      <c r="AB186" s="70"/>
      <c r="AC186" s="70"/>
      <c r="AD186" s="70"/>
      <c r="AE186" s="70" t="s">
        <v>126</v>
      </c>
      <c r="AF186" s="70"/>
      <c r="AG186" s="70"/>
      <c r="AH186" s="70"/>
      <c r="AI186" s="70"/>
      <c r="AJ186" s="70"/>
      <c r="AK186" s="70"/>
      <c r="AL186" s="70"/>
      <c r="AM186" s="70"/>
      <c r="AN186" s="70"/>
      <c r="AO186" s="183">
        <f>123+2</f>
        <v>125</v>
      </c>
      <c r="AP186" s="183"/>
      <c r="AQ186" s="183"/>
      <c r="AR186" s="183"/>
      <c r="AS186" s="183"/>
      <c r="AT186" s="183"/>
      <c r="AU186" s="183"/>
      <c r="AV186" s="183"/>
      <c r="AW186" s="70"/>
      <c r="AX186" s="70"/>
      <c r="AY186" s="70"/>
      <c r="AZ186" s="70"/>
      <c r="BA186" s="70"/>
      <c r="BB186" s="70"/>
      <c r="BC186" s="70"/>
      <c r="BD186" s="70"/>
      <c r="BE186" s="87">
        <f t="shared" si="6"/>
        <v>125</v>
      </c>
      <c r="BF186" s="87"/>
      <c r="BG186" s="87"/>
      <c r="BH186" s="87"/>
      <c r="BI186" s="87"/>
      <c r="BJ186" s="87"/>
      <c r="BK186" s="87"/>
      <c r="BL186" s="87"/>
      <c r="BP186" s="55"/>
      <c r="BQ186" s="61"/>
      <c r="BR186" s="61">
        <v>121</v>
      </c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18" customHeight="1">
      <c r="A187" s="70"/>
      <c r="B187" s="70"/>
      <c r="C187" s="70"/>
      <c r="D187" s="70"/>
      <c r="E187" s="70"/>
      <c r="F187" s="70"/>
      <c r="G187" s="84" t="s">
        <v>130</v>
      </c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70" t="s">
        <v>137</v>
      </c>
      <c r="AA187" s="70"/>
      <c r="AB187" s="70"/>
      <c r="AC187" s="70"/>
      <c r="AD187" s="70"/>
      <c r="AE187" s="70" t="s">
        <v>126</v>
      </c>
      <c r="AF187" s="70"/>
      <c r="AG187" s="70"/>
      <c r="AH187" s="70"/>
      <c r="AI187" s="70"/>
      <c r="AJ187" s="70"/>
      <c r="AK187" s="70"/>
      <c r="AL187" s="70"/>
      <c r="AM187" s="70"/>
      <c r="AN187" s="70"/>
      <c r="AO187" s="214">
        <f>37.3+13.1</f>
        <v>50.4</v>
      </c>
      <c r="AP187" s="214"/>
      <c r="AQ187" s="214"/>
      <c r="AR187" s="214"/>
      <c r="AS187" s="214"/>
      <c r="AT187" s="214"/>
      <c r="AU187" s="214"/>
      <c r="AV187" s="214"/>
      <c r="AW187" s="85"/>
      <c r="AX187" s="85"/>
      <c r="AY187" s="85"/>
      <c r="AZ187" s="85"/>
      <c r="BA187" s="85"/>
      <c r="BB187" s="85"/>
      <c r="BC187" s="85"/>
      <c r="BD187" s="85"/>
      <c r="BE187" s="85">
        <f t="shared" si="6"/>
        <v>50.4</v>
      </c>
      <c r="BF187" s="85"/>
      <c r="BG187" s="85"/>
      <c r="BH187" s="85"/>
      <c r="BI187" s="85"/>
      <c r="BJ187" s="85"/>
      <c r="BK187" s="85"/>
      <c r="BL187" s="85"/>
      <c r="BP187" s="55"/>
      <c r="BQ187" s="61"/>
      <c r="BR187" s="61">
        <v>36.3</v>
      </c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32.25" customHeight="1">
      <c r="A188" s="70"/>
      <c r="B188" s="70"/>
      <c r="C188" s="70"/>
      <c r="D188" s="70"/>
      <c r="E188" s="70"/>
      <c r="F188" s="70"/>
      <c r="G188" s="84" t="s">
        <v>217</v>
      </c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70" t="s">
        <v>241</v>
      </c>
      <c r="AA188" s="70"/>
      <c r="AB188" s="70"/>
      <c r="AC188" s="70"/>
      <c r="AD188" s="70"/>
      <c r="AE188" s="70" t="s">
        <v>103</v>
      </c>
      <c r="AF188" s="70"/>
      <c r="AG188" s="70"/>
      <c r="AH188" s="70"/>
      <c r="AI188" s="70"/>
      <c r="AJ188" s="70"/>
      <c r="AK188" s="70"/>
      <c r="AL188" s="70"/>
      <c r="AM188" s="70"/>
      <c r="AN188" s="70"/>
      <c r="AO188" s="214">
        <f>27.7+6.5+46.6</f>
        <v>80.80000000000001</v>
      </c>
      <c r="AP188" s="214"/>
      <c r="AQ188" s="214"/>
      <c r="AR188" s="214"/>
      <c r="AS188" s="214"/>
      <c r="AT188" s="214"/>
      <c r="AU188" s="214"/>
      <c r="AV188" s="214"/>
      <c r="AW188" s="85"/>
      <c r="AX188" s="85"/>
      <c r="AY188" s="85"/>
      <c r="AZ188" s="85"/>
      <c r="BA188" s="85"/>
      <c r="BB188" s="85"/>
      <c r="BC188" s="85"/>
      <c r="BD188" s="85"/>
      <c r="BE188" s="85">
        <f t="shared" si="6"/>
        <v>80.80000000000001</v>
      </c>
      <c r="BF188" s="85"/>
      <c r="BG188" s="85"/>
      <c r="BH188" s="85"/>
      <c r="BI188" s="85"/>
      <c r="BJ188" s="85"/>
      <c r="BK188" s="85"/>
      <c r="BL188" s="85"/>
      <c r="BP188" s="55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21.75" customHeight="1">
      <c r="A189" s="70"/>
      <c r="B189" s="70"/>
      <c r="C189" s="70"/>
      <c r="D189" s="70"/>
      <c r="E189" s="70"/>
      <c r="F189" s="70"/>
      <c r="G189" s="81" t="s">
        <v>258</v>
      </c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3"/>
      <c r="Z189" s="70" t="s">
        <v>50</v>
      </c>
      <c r="AA189" s="70"/>
      <c r="AB189" s="70"/>
      <c r="AC189" s="70"/>
      <c r="AD189" s="70"/>
      <c r="AE189" s="70" t="s">
        <v>126</v>
      </c>
      <c r="AF189" s="70"/>
      <c r="AG189" s="70"/>
      <c r="AH189" s="70"/>
      <c r="AI189" s="70"/>
      <c r="AJ189" s="70"/>
      <c r="AK189" s="70"/>
      <c r="AL189" s="70"/>
      <c r="AM189" s="70"/>
      <c r="AN189" s="70"/>
      <c r="AO189" s="86">
        <v>16</v>
      </c>
      <c r="AP189" s="86"/>
      <c r="AQ189" s="86"/>
      <c r="AR189" s="86"/>
      <c r="AS189" s="86"/>
      <c r="AT189" s="86"/>
      <c r="AU189" s="86"/>
      <c r="AV189" s="86"/>
      <c r="AW189" s="87"/>
      <c r="AX189" s="87"/>
      <c r="AY189" s="87"/>
      <c r="AZ189" s="87"/>
      <c r="BA189" s="87"/>
      <c r="BB189" s="87"/>
      <c r="BC189" s="87"/>
      <c r="BD189" s="87"/>
      <c r="BE189" s="87">
        <f>AO189+AW189</f>
        <v>16</v>
      </c>
      <c r="BF189" s="87"/>
      <c r="BG189" s="87"/>
      <c r="BH189" s="87"/>
      <c r="BI189" s="87"/>
      <c r="BJ189" s="87"/>
      <c r="BK189" s="87"/>
      <c r="BL189" s="87"/>
      <c r="BP189" s="55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21.75" customHeight="1">
      <c r="A190" s="70"/>
      <c r="B190" s="70"/>
      <c r="C190" s="70"/>
      <c r="D190" s="70"/>
      <c r="E190" s="70"/>
      <c r="F190" s="70"/>
      <c r="G190" s="81" t="s">
        <v>264</v>
      </c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3"/>
      <c r="Z190" s="70" t="s">
        <v>50</v>
      </c>
      <c r="AA190" s="70"/>
      <c r="AB190" s="70"/>
      <c r="AC190" s="70"/>
      <c r="AD190" s="70"/>
      <c r="AE190" s="70" t="s">
        <v>126</v>
      </c>
      <c r="AF190" s="70"/>
      <c r="AG190" s="70"/>
      <c r="AH190" s="70"/>
      <c r="AI190" s="70"/>
      <c r="AJ190" s="70"/>
      <c r="AK190" s="70"/>
      <c r="AL190" s="70"/>
      <c r="AM190" s="70"/>
      <c r="AN190" s="70"/>
      <c r="AO190" s="86">
        <v>1</v>
      </c>
      <c r="AP190" s="86"/>
      <c r="AQ190" s="86"/>
      <c r="AR190" s="86"/>
      <c r="AS190" s="86"/>
      <c r="AT190" s="86"/>
      <c r="AU190" s="86"/>
      <c r="AV190" s="86"/>
      <c r="AW190" s="87"/>
      <c r="AX190" s="87"/>
      <c r="AY190" s="87"/>
      <c r="AZ190" s="87"/>
      <c r="BA190" s="87"/>
      <c r="BB190" s="87"/>
      <c r="BC190" s="87"/>
      <c r="BD190" s="87"/>
      <c r="BE190" s="87">
        <f>AO190+AW190</f>
        <v>1</v>
      </c>
      <c r="BF190" s="87"/>
      <c r="BG190" s="87"/>
      <c r="BH190" s="87"/>
      <c r="BI190" s="87"/>
      <c r="BJ190" s="87"/>
      <c r="BK190" s="87"/>
      <c r="BL190" s="87"/>
      <c r="BP190" s="55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8" customHeight="1">
      <c r="A191" s="70"/>
      <c r="B191" s="70"/>
      <c r="C191" s="70"/>
      <c r="D191" s="70"/>
      <c r="E191" s="70"/>
      <c r="F191" s="70"/>
      <c r="G191" s="160" t="s">
        <v>52</v>
      </c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85"/>
      <c r="BF191" s="85"/>
      <c r="BG191" s="85"/>
      <c r="BH191" s="85"/>
      <c r="BI191" s="85"/>
      <c r="BJ191" s="85"/>
      <c r="BK191" s="85"/>
      <c r="BL191" s="85"/>
      <c r="BP191" s="55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32.25" customHeight="1">
      <c r="A192" s="70"/>
      <c r="B192" s="70"/>
      <c r="C192" s="70"/>
      <c r="D192" s="70"/>
      <c r="E192" s="70"/>
      <c r="F192" s="70"/>
      <c r="G192" s="119" t="s">
        <v>251</v>
      </c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70" t="s">
        <v>49</v>
      </c>
      <c r="AA192" s="70"/>
      <c r="AB192" s="70"/>
      <c r="AC192" s="70"/>
      <c r="AD192" s="70"/>
      <c r="AE192" s="70" t="s">
        <v>61</v>
      </c>
      <c r="AF192" s="70"/>
      <c r="AG192" s="70"/>
      <c r="AH192" s="70"/>
      <c r="AI192" s="70"/>
      <c r="AJ192" s="70"/>
      <c r="AK192" s="70"/>
      <c r="AL192" s="70"/>
      <c r="AM192" s="70"/>
      <c r="AN192" s="70"/>
      <c r="AO192" s="69">
        <f>(40000+10651.5+10240.6)/AO184</f>
        <v>587.1947926711669</v>
      </c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>
        <f t="shared" si="6"/>
        <v>587.1947926711669</v>
      </c>
      <c r="BF192" s="69"/>
      <c r="BG192" s="69"/>
      <c r="BH192" s="69"/>
      <c r="BI192" s="69"/>
      <c r="BJ192" s="69"/>
      <c r="BK192" s="69"/>
      <c r="BL192" s="69"/>
      <c r="BP192" s="55"/>
      <c r="BQ192" s="61"/>
      <c r="BR192" s="61">
        <f>AO192/477.5*100</f>
        <v>122.97273144945902</v>
      </c>
      <c r="BS192" s="64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33" customHeight="1">
      <c r="A193" s="70"/>
      <c r="B193" s="70"/>
      <c r="C193" s="70"/>
      <c r="D193" s="70"/>
      <c r="E193" s="70"/>
      <c r="F193" s="70"/>
      <c r="G193" s="88" t="s">
        <v>131</v>
      </c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70" t="s">
        <v>49</v>
      </c>
      <c r="AA193" s="70"/>
      <c r="AB193" s="70"/>
      <c r="AC193" s="70"/>
      <c r="AD193" s="70"/>
      <c r="AE193" s="70" t="s">
        <v>61</v>
      </c>
      <c r="AF193" s="70"/>
      <c r="AG193" s="70"/>
      <c r="AH193" s="70"/>
      <c r="AI193" s="70"/>
      <c r="AJ193" s="70"/>
      <c r="AK193" s="70"/>
      <c r="AL193" s="70"/>
      <c r="AM193" s="70"/>
      <c r="AN193" s="70"/>
      <c r="AO193" s="69">
        <f>((33719.56+2476.57+19.5+65.45+199.12+204.73+156.84)*1000*0.5429/((AO185*1000)*0.643))*100</f>
        <v>23.213710142522228</v>
      </c>
      <c r="AP193" s="69">
        <f aca="true" t="shared" si="8" ref="AP193:AV194">(3647.9+2.63+7.26+23.92+25+2838.52+2.63+7.26+23.92+25+2475.3+1.1+2.81+6.5+15.37+2102.81+1+2.81+6.5+2000+1+2.82+6.5+2000+1.82+4.76+16.73)*1000</f>
        <v>15251869.999999998</v>
      </c>
      <c r="AQ193" s="69">
        <f t="shared" si="8"/>
        <v>15251869.999999998</v>
      </c>
      <c r="AR193" s="69">
        <f t="shared" si="8"/>
        <v>15251869.999999998</v>
      </c>
      <c r="AS193" s="69">
        <f t="shared" si="8"/>
        <v>15251869.999999998</v>
      </c>
      <c r="AT193" s="69">
        <f t="shared" si="8"/>
        <v>15251869.999999998</v>
      </c>
      <c r="AU193" s="69">
        <f t="shared" si="8"/>
        <v>15251869.999999998</v>
      </c>
      <c r="AV193" s="69">
        <f t="shared" si="8"/>
        <v>15251869.999999998</v>
      </c>
      <c r="AW193" s="69"/>
      <c r="AX193" s="69"/>
      <c r="AY193" s="69"/>
      <c r="AZ193" s="69"/>
      <c r="BA193" s="69"/>
      <c r="BB193" s="69"/>
      <c r="BC193" s="69"/>
      <c r="BD193" s="69"/>
      <c r="BE193" s="69">
        <f t="shared" si="6"/>
        <v>23.213710142522228</v>
      </c>
      <c r="BF193" s="69"/>
      <c r="BG193" s="69"/>
      <c r="BH193" s="69"/>
      <c r="BI193" s="69"/>
      <c r="BJ193" s="69"/>
      <c r="BK193" s="69"/>
      <c r="BL193" s="69"/>
      <c r="BP193" s="55"/>
      <c r="BQ193" s="61"/>
      <c r="BR193" s="61"/>
      <c r="BS193" s="65"/>
      <c r="BT193" s="61"/>
      <c r="BU193" s="65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32.25" customHeight="1">
      <c r="A194" s="70"/>
      <c r="B194" s="70"/>
      <c r="C194" s="70"/>
      <c r="D194" s="70"/>
      <c r="E194" s="70"/>
      <c r="F194" s="70"/>
      <c r="G194" s="88" t="s">
        <v>132</v>
      </c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70" t="s">
        <v>49</v>
      </c>
      <c r="AA194" s="70"/>
      <c r="AB194" s="70"/>
      <c r="AC194" s="70"/>
      <c r="AD194" s="70"/>
      <c r="AE194" s="70" t="s">
        <v>61</v>
      </c>
      <c r="AF194" s="70"/>
      <c r="AG194" s="70"/>
      <c r="AH194" s="70"/>
      <c r="AI194" s="70"/>
      <c r="AJ194" s="70"/>
      <c r="AK194" s="70"/>
      <c r="AL194" s="70"/>
      <c r="AM194" s="70"/>
      <c r="AN194" s="70"/>
      <c r="AO194" s="69">
        <f>((33719.56+2476.57+19.5+65.45+199.12+204.73+156.84)*1000*0.4571/((AO185*1000)*0.357))*100</f>
        <v>35.202920412642676</v>
      </c>
      <c r="AP194" s="69">
        <f t="shared" si="8"/>
        <v>15251869.999999998</v>
      </c>
      <c r="AQ194" s="69">
        <f t="shared" si="8"/>
        <v>15251869.999999998</v>
      </c>
      <c r="AR194" s="69">
        <f t="shared" si="8"/>
        <v>15251869.999999998</v>
      </c>
      <c r="AS194" s="69">
        <f t="shared" si="8"/>
        <v>15251869.999999998</v>
      </c>
      <c r="AT194" s="69">
        <f t="shared" si="8"/>
        <v>15251869.999999998</v>
      </c>
      <c r="AU194" s="69">
        <f t="shared" si="8"/>
        <v>15251869.999999998</v>
      </c>
      <c r="AV194" s="69">
        <f t="shared" si="8"/>
        <v>15251869.999999998</v>
      </c>
      <c r="AW194" s="69"/>
      <c r="AX194" s="69"/>
      <c r="AY194" s="69"/>
      <c r="AZ194" s="69"/>
      <c r="BA194" s="69"/>
      <c r="BB194" s="69"/>
      <c r="BC194" s="69"/>
      <c r="BD194" s="69"/>
      <c r="BE194" s="69">
        <f t="shared" si="6"/>
        <v>35.202920412642676</v>
      </c>
      <c r="BF194" s="69"/>
      <c r="BG194" s="69"/>
      <c r="BH194" s="69"/>
      <c r="BI194" s="69"/>
      <c r="BJ194" s="69"/>
      <c r="BK194" s="69"/>
      <c r="BL194" s="69"/>
      <c r="BP194" s="55"/>
      <c r="BQ194" s="61"/>
      <c r="BR194" s="61"/>
      <c r="BS194" s="65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34.5" customHeight="1">
      <c r="A195" s="70"/>
      <c r="B195" s="70"/>
      <c r="C195" s="70"/>
      <c r="D195" s="70"/>
      <c r="E195" s="70"/>
      <c r="F195" s="70"/>
      <c r="G195" s="84" t="s">
        <v>269</v>
      </c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70" t="s">
        <v>49</v>
      </c>
      <c r="AA195" s="70"/>
      <c r="AB195" s="70"/>
      <c r="AC195" s="70"/>
      <c r="AD195" s="70"/>
      <c r="AE195" s="70" t="s">
        <v>61</v>
      </c>
      <c r="AF195" s="70"/>
      <c r="AG195" s="70"/>
      <c r="AH195" s="70"/>
      <c r="AI195" s="70"/>
      <c r="AJ195" s="70"/>
      <c r="AK195" s="70"/>
      <c r="AL195" s="70"/>
      <c r="AM195" s="70"/>
      <c r="AN195" s="70"/>
      <c r="AO195" s="74">
        <f>(3919.2+1851.5)/AO186/12*1000</f>
        <v>3847.133333333333</v>
      </c>
      <c r="AP195" s="74"/>
      <c r="AQ195" s="74"/>
      <c r="AR195" s="74"/>
      <c r="AS195" s="74"/>
      <c r="AT195" s="74"/>
      <c r="AU195" s="74"/>
      <c r="AV195" s="74"/>
      <c r="AW195" s="70"/>
      <c r="AX195" s="70"/>
      <c r="AY195" s="70"/>
      <c r="AZ195" s="70"/>
      <c r="BA195" s="70"/>
      <c r="BB195" s="70"/>
      <c r="BC195" s="70"/>
      <c r="BD195" s="70"/>
      <c r="BE195" s="85">
        <f t="shared" si="6"/>
        <v>3847.133333333333</v>
      </c>
      <c r="BF195" s="85"/>
      <c r="BG195" s="85"/>
      <c r="BH195" s="85"/>
      <c r="BI195" s="85"/>
      <c r="BJ195" s="85"/>
      <c r="BK195" s="85"/>
      <c r="BL195" s="85"/>
      <c r="BP195" s="55"/>
      <c r="BQ195" s="61"/>
      <c r="BR195" s="65">
        <f>(3562.9+315.57)/BR186/12*1000</f>
        <v>2671.1225895316807</v>
      </c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18" customHeight="1">
      <c r="A196" s="70"/>
      <c r="B196" s="70"/>
      <c r="C196" s="70"/>
      <c r="D196" s="70"/>
      <c r="E196" s="70"/>
      <c r="F196" s="70"/>
      <c r="G196" s="88" t="s">
        <v>133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70" t="s">
        <v>49</v>
      </c>
      <c r="AA196" s="70"/>
      <c r="AB196" s="70"/>
      <c r="AC196" s="70"/>
      <c r="AD196" s="70"/>
      <c r="AE196" s="70" t="s">
        <v>61</v>
      </c>
      <c r="AF196" s="70"/>
      <c r="AG196" s="70"/>
      <c r="AH196" s="70"/>
      <c r="AI196" s="70"/>
      <c r="AJ196" s="70"/>
      <c r="AK196" s="70"/>
      <c r="AL196" s="70"/>
      <c r="AM196" s="70"/>
      <c r="AN196" s="70"/>
      <c r="AO196" s="74">
        <f>(6896.91+3007.1)/AO187</f>
        <v>196.50813492063494</v>
      </c>
      <c r="AP196" s="74"/>
      <c r="AQ196" s="74"/>
      <c r="AR196" s="74"/>
      <c r="AS196" s="74"/>
      <c r="AT196" s="74"/>
      <c r="AU196" s="74"/>
      <c r="AV196" s="74"/>
      <c r="AW196" s="70"/>
      <c r="AX196" s="70"/>
      <c r="AY196" s="70"/>
      <c r="AZ196" s="70"/>
      <c r="BA196" s="70"/>
      <c r="BB196" s="70"/>
      <c r="BC196" s="70"/>
      <c r="BD196" s="70"/>
      <c r="BE196" s="85">
        <f t="shared" si="6"/>
        <v>196.50813492063494</v>
      </c>
      <c r="BF196" s="85"/>
      <c r="BG196" s="85"/>
      <c r="BH196" s="85"/>
      <c r="BI196" s="85"/>
      <c r="BJ196" s="85"/>
      <c r="BK196" s="85"/>
      <c r="BL196" s="85"/>
      <c r="BP196" s="55"/>
      <c r="BQ196" s="61"/>
      <c r="BR196" s="65">
        <f>(5829.26-207.71)/BR187</f>
        <v>154.86363636363637</v>
      </c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35.25" customHeight="1">
      <c r="A197" s="70"/>
      <c r="B197" s="70"/>
      <c r="C197" s="70"/>
      <c r="D197" s="70"/>
      <c r="E197" s="70"/>
      <c r="F197" s="70"/>
      <c r="G197" s="88" t="s">
        <v>219</v>
      </c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70" t="s">
        <v>49</v>
      </c>
      <c r="AA197" s="70"/>
      <c r="AB197" s="70"/>
      <c r="AC197" s="70"/>
      <c r="AD197" s="70"/>
      <c r="AE197" s="70" t="s">
        <v>61</v>
      </c>
      <c r="AF197" s="70"/>
      <c r="AG197" s="70"/>
      <c r="AH197" s="70"/>
      <c r="AI197" s="70"/>
      <c r="AJ197" s="70"/>
      <c r="AK197" s="70"/>
      <c r="AL197" s="70"/>
      <c r="AM197" s="70"/>
      <c r="AN197" s="70"/>
      <c r="AO197" s="74">
        <f>AO180/AO188</f>
        <v>990.0990099009899</v>
      </c>
      <c r="AP197" s="74"/>
      <c r="AQ197" s="74"/>
      <c r="AR197" s="74"/>
      <c r="AS197" s="74"/>
      <c r="AT197" s="74"/>
      <c r="AU197" s="74"/>
      <c r="AV197" s="74"/>
      <c r="AW197" s="70"/>
      <c r="AX197" s="70"/>
      <c r="AY197" s="70"/>
      <c r="AZ197" s="70"/>
      <c r="BA197" s="70"/>
      <c r="BB197" s="70"/>
      <c r="BC197" s="70"/>
      <c r="BD197" s="70"/>
      <c r="BE197" s="85">
        <f t="shared" si="6"/>
        <v>990.0990099009899</v>
      </c>
      <c r="BF197" s="85"/>
      <c r="BG197" s="85"/>
      <c r="BH197" s="85"/>
      <c r="BI197" s="85"/>
      <c r="BJ197" s="85"/>
      <c r="BK197" s="85"/>
      <c r="BL197" s="85"/>
      <c r="BP197" s="55"/>
      <c r="BQ197" s="61"/>
      <c r="BR197" s="64">
        <f>988.03/AO197</f>
        <v>0.9979103000000001</v>
      </c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19.5" customHeight="1">
      <c r="A198" s="70"/>
      <c r="B198" s="70"/>
      <c r="C198" s="70"/>
      <c r="D198" s="70"/>
      <c r="E198" s="70"/>
      <c r="F198" s="70"/>
      <c r="G198" s="71" t="s">
        <v>259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3"/>
      <c r="Z198" s="70" t="s">
        <v>49</v>
      </c>
      <c r="AA198" s="70"/>
      <c r="AB198" s="70"/>
      <c r="AC198" s="70"/>
      <c r="AD198" s="70"/>
      <c r="AE198" s="70" t="s">
        <v>61</v>
      </c>
      <c r="AF198" s="70"/>
      <c r="AG198" s="70"/>
      <c r="AH198" s="70"/>
      <c r="AI198" s="70"/>
      <c r="AJ198" s="70"/>
      <c r="AK198" s="70"/>
      <c r="AL198" s="70"/>
      <c r="AM198" s="70"/>
      <c r="AN198" s="70"/>
      <c r="AO198" s="74">
        <f>AO181/AO189</f>
        <v>18750</v>
      </c>
      <c r="AP198" s="74"/>
      <c r="AQ198" s="74"/>
      <c r="AR198" s="74"/>
      <c r="AS198" s="74"/>
      <c r="AT198" s="74"/>
      <c r="AU198" s="74"/>
      <c r="AV198" s="74"/>
      <c r="AW198" s="70"/>
      <c r="AX198" s="70"/>
      <c r="AY198" s="70"/>
      <c r="AZ198" s="70"/>
      <c r="BA198" s="70"/>
      <c r="BB198" s="70"/>
      <c r="BC198" s="70"/>
      <c r="BD198" s="70"/>
      <c r="BE198" s="69">
        <f>AO198+AW198</f>
        <v>18750</v>
      </c>
      <c r="BF198" s="69"/>
      <c r="BG198" s="69"/>
      <c r="BH198" s="69"/>
      <c r="BI198" s="69"/>
      <c r="BJ198" s="69"/>
      <c r="BK198" s="69"/>
      <c r="BL198" s="69"/>
      <c r="BP198" s="55"/>
      <c r="BQ198" s="61"/>
      <c r="BR198" s="64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19.5" customHeight="1">
      <c r="A199" s="70"/>
      <c r="B199" s="70"/>
      <c r="C199" s="70"/>
      <c r="D199" s="70"/>
      <c r="E199" s="70"/>
      <c r="F199" s="70"/>
      <c r="G199" s="71" t="s">
        <v>265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3"/>
      <c r="Z199" s="70" t="s">
        <v>49</v>
      </c>
      <c r="AA199" s="70"/>
      <c r="AB199" s="70"/>
      <c r="AC199" s="70"/>
      <c r="AD199" s="70"/>
      <c r="AE199" s="70" t="s">
        <v>61</v>
      </c>
      <c r="AF199" s="70"/>
      <c r="AG199" s="70"/>
      <c r="AH199" s="70"/>
      <c r="AI199" s="70"/>
      <c r="AJ199" s="70"/>
      <c r="AK199" s="70"/>
      <c r="AL199" s="70"/>
      <c r="AM199" s="70"/>
      <c r="AN199" s="70"/>
      <c r="AO199" s="74">
        <f>AO182/AO190</f>
        <v>50000</v>
      </c>
      <c r="AP199" s="74"/>
      <c r="AQ199" s="74"/>
      <c r="AR199" s="74"/>
      <c r="AS199" s="74"/>
      <c r="AT199" s="74"/>
      <c r="AU199" s="74"/>
      <c r="AV199" s="74"/>
      <c r="AW199" s="70"/>
      <c r="AX199" s="70"/>
      <c r="AY199" s="70"/>
      <c r="AZ199" s="70"/>
      <c r="BA199" s="70"/>
      <c r="BB199" s="70"/>
      <c r="BC199" s="70"/>
      <c r="BD199" s="70"/>
      <c r="BE199" s="69">
        <f>AO199+AW199</f>
        <v>50000</v>
      </c>
      <c r="BF199" s="69"/>
      <c r="BG199" s="69"/>
      <c r="BH199" s="69"/>
      <c r="BI199" s="69"/>
      <c r="BJ199" s="69"/>
      <c r="BK199" s="69"/>
      <c r="BL199" s="69"/>
      <c r="BP199" s="55"/>
      <c r="BQ199" s="61"/>
      <c r="BR199" s="64"/>
      <c r="BS199" s="61"/>
      <c r="BT199" s="61"/>
      <c r="BU199" s="61"/>
      <c r="BV199" s="61"/>
      <c r="BW199" s="61"/>
      <c r="BX199" s="61"/>
      <c r="BY199" s="61"/>
      <c r="BZ199" s="61"/>
      <c r="CA199" s="61"/>
      <c r="CB199" s="47"/>
      <c r="CC199" s="47"/>
      <c r="CD199" s="47"/>
      <c r="CE199" s="47"/>
      <c r="CF199" s="47"/>
      <c r="CG199" s="47"/>
    </row>
    <row r="200" spans="1:85" ht="18" customHeight="1">
      <c r="A200" s="70"/>
      <c r="B200" s="70"/>
      <c r="C200" s="70"/>
      <c r="D200" s="70"/>
      <c r="E200" s="70"/>
      <c r="F200" s="70"/>
      <c r="G200" s="160" t="s">
        <v>53</v>
      </c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85"/>
      <c r="BF200" s="85"/>
      <c r="BG200" s="85"/>
      <c r="BH200" s="85"/>
      <c r="BI200" s="85"/>
      <c r="BJ200" s="85"/>
      <c r="BK200" s="85"/>
      <c r="BL200" s="85"/>
      <c r="BP200" s="55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47"/>
      <c r="CC200" s="47"/>
      <c r="CD200" s="47"/>
      <c r="CE200" s="47"/>
      <c r="CF200" s="47"/>
      <c r="CG200" s="47"/>
    </row>
    <row r="201" spans="1:85" ht="48.75" customHeight="1">
      <c r="A201" s="70"/>
      <c r="B201" s="70"/>
      <c r="C201" s="70"/>
      <c r="D201" s="70"/>
      <c r="E201" s="70"/>
      <c r="F201" s="70"/>
      <c r="G201" s="119" t="s">
        <v>253</v>
      </c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70" t="s">
        <v>54</v>
      </c>
      <c r="AA201" s="70"/>
      <c r="AB201" s="70"/>
      <c r="AC201" s="70"/>
      <c r="AD201" s="70"/>
      <c r="AE201" s="70" t="s">
        <v>61</v>
      </c>
      <c r="AF201" s="70"/>
      <c r="AG201" s="70"/>
      <c r="AH201" s="70"/>
      <c r="AI201" s="70"/>
      <c r="AJ201" s="70"/>
      <c r="AK201" s="70"/>
      <c r="AL201" s="70"/>
      <c r="AM201" s="70"/>
      <c r="AN201" s="70"/>
      <c r="AO201" s="85">
        <f>AO192/477.5*100</f>
        <v>122.97273144945902</v>
      </c>
      <c r="AP201" s="85"/>
      <c r="AQ201" s="85"/>
      <c r="AR201" s="85"/>
      <c r="AS201" s="85"/>
      <c r="AT201" s="85"/>
      <c r="AU201" s="85"/>
      <c r="AV201" s="85"/>
      <c r="AW201" s="70"/>
      <c r="AX201" s="70"/>
      <c r="AY201" s="70"/>
      <c r="AZ201" s="70"/>
      <c r="BA201" s="70"/>
      <c r="BB201" s="70"/>
      <c r="BC201" s="70"/>
      <c r="BD201" s="70"/>
      <c r="BE201" s="85">
        <f t="shared" si="6"/>
        <v>122.97273144945902</v>
      </c>
      <c r="BF201" s="85"/>
      <c r="BG201" s="85"/>
      <c r="BH201" s="85"/>
      <c r="BI201" s="85"/>
      <c r="BJ201" s="85"/>
      <c r="BK201" s="85"/>
      <c r="BL201" s="85"/>
      <c r="BP201" s="55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47"/>
      <c r="CC201" s="47"/>
      <c r="CD201" s="47"/>
      <c r="CE201" s="47"/>
      <c r="CF201" s="47"/>
      <c r="CG201" s="47"/>
    </row>
    <row r="202" spans="1:85" ht="48.75" customHeight="1">
      <c r="A202" s="70"/>
      <c r="B202" s="70"/>
      <c r="C202" s="70"/>
      <c r="D202" s="70"/>
      <c r="E202" s="70"/>
      <c r="F202" s="70"/>
      <c r="G202" s="84" t="s">
        <v>195</v>
      </c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70" t="s">
        <v>54</v>
      </c>
      <c r="AA202" s="70"/>
      <c r="AB202" s="70"/>
      <c r="AC202" s="70"/>
      <c r="AD202" s="70"/>
      <c r="AE202" s="70" t="s">
        <v>61</v>
      </c>
      <c r="AF202" s="70"/>
      <c r="AG202" s="70"/>
      <c r="AH202" s="70"/>
      <c r="AI202" s="70"/>
      <c r="AJ202" s="70"/>
      <c r="AK202" s="70"/>
      <c r="AL202" s="70"/>
      <c r="AM202" s="70"/>
      <c r="AN202" s="70"/>
      <c r="AO202" s="85">
        <f>AO193/20.3*100</f>
        <v>114.35325193360704</v>
      </c>
      <c r="AP202" s="85"/>
      <c r="AQ202" s="85"/>
      <c r="AR202" s="85"/>
      <c r="AS202" s="85"/>
      <c r="AT202" s="85"/>
      <c r="AU202" s="85"/>
      <c r="AV202" s="85"/>
      <c r="AW202" s="70"/>
      <c r="AX202" s="70"/>
      <c r="AY202" s="70"/>
      <c r="AZ202" s="70"/>
      <c r="BA202" s="70"/>
      <c r="BB202" s="70"/>
      <c r="BC202" s="70"/>
      <c r="BD202" s="70"/>
      <c r="BE202" s="85">
        <f t="shared" si="6"/>
        <v>114.35325193360704</v>
      </c>
      <c r="BF202" s="85"/>
      <c r="BG202" s="85"/>
      <c r="BH202" s="85"/>
      <c r="BI202" s="85"/>
      <c r="BJ202" s="85"/>
      <c r="BK202" s="85"/>
      <c r="BL202" s="85"/>
      <c r="BP202" s="55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47"/>
      <c r="CC202" s="47"/>
      <c r="CD202" s="47"/>
      <c r="CE202" s="47"/>
      <c r="CF202" s="47"/>
      <c r="CG202" s="47"/>
    </row>
    <row r="203" spans="1:85" ht="49.5" customHeight="1">
      <c r="A203" s="70"/>
      <c r="B203" s="70"/>
      <c r="C203" s="70"/>
      <c r="D203" s="70"/>
      <c r="E203" s="70"/>
      <c r="F203" s="70"/>
      <c r="G203" s="84" t="s">
        <v>190</v>
      </c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70" t="s">
        <v>54</v>
      </c>
      <c r="AA203" s="70"/>
      <c r="AB203" s="70"/>
      <c r="AC203" s="70"/>
      <c r="AD203" s="70"/>
      <c r="AE203" s="70" t="s">
        <v>61</v>
      </c>
      <c r="AF203" s="70"/>
      <c r="AG203" s="70"/>
      <c r="AH203" s="70"/>
      <c r="AI203" s="70"/>
      <c r="AJ203" s="70"/>
      <c r="AK203" s="70"/>
      <c r="AL203" s="70"/>
      <c r="AM203" s="70"/>
      <c r="AN203" s="70"/>
      <c r="AO203" s="85">
        <f>AO194/30.7*100</f>
        <v>114.66749320079049</v>
      </c>
      <c r="AP203" s="85"/>
      <c r="AQ203" s="85"/>
      <c r="AR203" s="85"/>
      <c r="AS203" s="85"/>
      <c r="AT203" s="85"/>
      <c r="AU203" s="85"/>
      <c r="AV203" s="85"/>
      <c r="AW203" s="70"/>
      <c r="AX203" s="70"/>
      <c r="AY203" s="70"/>
      <c r="AZ203" s="70"/>
      <c r="BA203" s="70"/>
      <c r="BB203" s="70"/>
      <c r="BC203" s="70"/>
      <c r="BD203" s="70"/>
      <c r="BE203" s="85">
        <f t="shared" si="6"/>
        <v>114.66749320079049</v>
      </c>
      <c r="BF203" s="85"/>
      <c r="BG203" s="85"/>
      <c r="BH203" s="85"/>
      <c r="BI203" s="85"/>
      <c r="BJ203" s="85"/>
      <c r="BK203" s="85"/>
      <c r="BL203" s="85"/>
      <c r="BP203" s="55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47"/>
      <c r="CC203" s="47"/>
      <c r="CD203" s="47"/>
      <c r="CE203" s="47"/>
      <c r="CF203" s="47"/>
      <c r="CG203" s="47"/>
    </row>
    <row r="204" spans="1:85" ht="33.75" customHeight="1">
      <c r="A204" s="70"/>
      <c r="B204" s="70"/>
      <c r="C204" s="70"/>
      <c r="D204" s="70"/>
      <c r="E204" s="70"/>
      <c r="F204" s="70"/>
      <c r="G204" s="84" t="s">
        <v>220</v>
      </c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70" t="s">
        <v>54</v>
      </c>
      <c r="AA204" s="70"/>
      <c r="AB204" s="70"/>
      <c r="AC204" s="70"/>
      <c r="AD204" s="70"/>
      <c r="AE204" s="70" t="s">
        <v>61</v>
      </c>
      <c r="AF204" s="70"/>
      <c r="AG204" s="70"/>
      <c r="AH204" s="70"/>
      <c r="AI204" s="70"/>
      <c r="AJ204" s="70"/>
      <c r="AK204" s="70"/>
      <c r="AL204" s="70"/>
      <c r="AM204" s="70"/>
      <c r="AN204" s="70"/>
      <c r="AO204" s="85">
        <f>AO195/2627.38*100</f>
        <v>146.42470192105188</v>
      </c>
      <c r="AP204" s="85"/>
      <c r="AQ204" s="85"/>
      <c r="AR204" s="85"/>
      <c r="AS204" s="85"/>
      <c r="AT204" s="85"/>
      <c r="AU204" s="85"/>
      <c r="AV204" s="85"/>
      <c r="AW204" s="70"/>
      <c r="AX204" s="70"/>
      <c r="AY204" s="70"/>
      <c r="AZ204" s="70"/>
      <c r="BA204" s="70"/>
      <c r="BB204" s="70"/>
      <c r="BC204" s="70"/>
      <c r="BD204" s="70"/>
      <c r="BE204" s="85">
        <f t="shared" si="6"/>
        <v>146.42470192105188</v>
      </c>
      <c r="BF204" s="85"/>
      <c r="BG204" s="85"/>
      <c r="BH204" s="85"/>
      <c r="BI204" s="85"/>
      <c r="BJ204" s="85"/>
      <c r="BK204" s="85"/>
      <c r="BL204" s="85"/>
      <c r="BP204" s="55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47"/>
      <c r="CC204" s="47"/>
      <c r="CD204" s="47"/>
      <c r="CE204" s="47"/>
      <c r="CF204" s="47"/>
      <c r="CG204" s="47"/>
    </row>
    <row r="205" spans="1:85" ht="33" customHeight="1">
      <c r="A205" s="70"/>
      <c r="B205" s="70"/>
      <c r="C205" s="70"/>
      <c r="D205" s="70"/>
      <c r="E205" s="70"/>
      <c r="F205" s="70"/>
      <c r="G205" s="84" t="s">
        <v>134</v>
      </c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70" t="s">
        <v>54</v>
      </c>
      <c r="AA205" s="70"/>
      <c r="AB205" s="70"/>
      <c r="AC205" s="70"/>
      <c r="AD205" s="70"/>
      <c r="AE205" s="70" t="s">
        <v>61</v>
      </c>
      <c r="AF205" s="70"/>
      <c r="AG205" s="70"/>
      <c r="AH205" s="70"/>
      <c r="AI205" s="70"/>
      <c r="AJ205" s="70"/>
      <c r="AK205" s="70"/>
      <c r="AL205" s="70"/>
      <c r="AM205" s="70"/>
      <c r="AN205" s="70"/>
      <c r="AO205" s="85">
        <f>AO196/135.39*100</f>
        <v>145.14228149836396</v>
      </c>
      <c r="AP205" s="85"/>
      <c r="AQ205" s="85"/>
      <c r="AR205" s="85"/>
      <c r="AS205" s="85"/>
      <c r="AT205" s="85"/>
      <c r="AU205" s="85"/>
      <c r="AV205" s="85"/>
      <c r="AW205" s="70"/>
      <c r="AX205" s="70"/>
      <c r="AY205" s="70"/>
      <c r="AZ205" s="70"/>
      <c r="BA205" s="70"/>
      <c r="BB205" s="70"/>
      <c r="BC205" s="70"/>
      <c r="BD205" s="70"/>
      <c r="BE205" s="85">
        <f t="shared" si="6"/>
        <v>145.14228149836396</v>
      </c>
      <c r="BF205" s="85"/>
      <c r="BG205" s="85"/>
      <c r="BH205" s="85"/>
      <c r="BI205" s="85"/>
      <c r="BJ205" s="85"/>
      <c r="BK205" s="85"/>
      <c r="BL205" s="85"/>
      <c r="BP205" s="55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47"/>
      <c r="CC205" s="47"/>
      <c r="CD205" s="47"/>
      <c r="CE205" s="47"/>
      <c r="CF205" s="47"/>
      <c r="CG205" s="47"/>
    </row>
    <row r="206" spans="1:85" ht="51" customHeight="1">
      <c r="A206" s="70"/>
      <c r="B206" s="70"/>
      <c r="C206" s="70"/>
      <c r="D206" s="70"/>
      <c r="E206" s="70"/>
      <c r="F206" s="70"/>
      <c r="G206" s="84" t="s">
        <v>243</v>
      </c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70" t="s">
        <v>54</v>
      </c>
      <c r="AA206" s="70"/>
      <c r="AB206" s="70"/>
      <c r="AC206" s="70"/>
      <c r="AD206" s="70"/>
      <c r="AE206" s="70" t="s">
        <v>61</v>
      </c>
      <c r="AF206" s="70"/>
      <c r="AG206" s="70"/>
      <c r="AH206" s="70"/>
      <c r="AI206" s="70"/>
      <c r="AJ206" s="70"/>
      <c r="AK206" s="70"/>
      <c r="AL206" s="70"/>
      <c r="AM206" s="70"/>
      <c r="AN206" s="70"/>
      <c r="AO206" s="85">
        <f>(AO188/1000)/18.218*100</f>
        <v>0.44351740037325726</v>
      </c>
      <c r="AP206" s="85"/>
      <c r="AQ206" s="85"/>
      <c r="AR206" s="85"/>
      <c r="AS206" s="85"/>
      <c r="AT206" s="85"/>
      <c r="AU206" s="85"/>
      <c r="AV206" s="85"/>
      <c r="AW206" s="70"/>
      <c r="AX206" s="70"/>
      <c r="AY206" s="70"/>
      <c r="AZ206" s="70"/>
      <c r="BA206" s="70"/>
      <c r="BB206" s="70"/>
      <c r="BC206" s="70"/>
      <c r="BD206" s="70"/>
      <c r="BE206" s="85">
        <f t="shared" si="6"/>
        <v>0.44351740037325726</v>
      </c>
      <c r="BF206" s="85"/>
      <c r="BG206" s="85"/>
      <c r="BH206" s="85"/>
      <c r="BI206" s="85"/>
      <c r="BJ206" s="85"/>
      <c r="BK206" s="85"/>
      <c r="BL206" s="85"/>
      <c r="BP206" s="55"/>
      <c r="BQ206" s="61"/>
      <c r="BR206" s="66" t="s">
        <v>242</v>
      </c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16.5" customHeight="1">
      <c r="A207" s="31"/>
      <c r="B207" s="31"/>
      <c r="C207" s="31"/>
      <c r="D207" s="31"/>
      <c r="E207" s="31"/>
      <c r="F207" s="31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49"/>
      <c r="AP207" s="49"/>
      <c r="AQ207" s="49"/>
      <c r="AR207" s="49"/>
      <c r="AS207" s="49"/>
      <c r="AT207" s="49"/>
      <c r="AU207" s="49"/>
      <c r="AV207" s="49"/>
      <c r="AW207" s="31"/>
      <c r="AX207" s="31"/>
      <c r="AY207" s="31"/>
      <c r="AZ207" s="31"/>
      <c r="BA207" s="31"/>
      <c r="BB207" s="31"/>
      <c r="BC207" s="31"/>
      <c r="BD207" s="31"/>
      <c r="BE207" s="49"/>
      <c r="BF207" s="49"/>
      <c r="BG207" s="49"/>
      <c r="BH207" s="49"/>
      <c r="BI207" s="49"/>
      <c r="BJ207" s="49"/>
      <c r="BK207" s="49"/>
      <c r="BL207" s="49"/>
      <c r="BP207" s="55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33" customHeight="1">
      <c r="A208" s="70" t="s">
        <v>15</v>
      </c>
      <c r="B208" s="70"/>
      <c r="C208" s="70"/>
      <c r="D208" s="70"/>
      <c r="E208" s="70"/>
      <c r="F208" s="70"/>
      <c r="G208" s="70" t="s">
        <v>28</v>
      </c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 t="s">
        <v>2</v>
      </c>
      <c r="AA208" s="70"/>
      <c r="AB208" s="70"/>
      <c r="AC208" s="70"/>
      <c r="AD208" s="70"/>
      <c r="AE208" s="70" t="s">
        <v>1</v>
      </c>
      <c r="AF208" s="70"/>
      <c r="AG208" s="70"/>
      <c r="AH208" s="70"/>
      <c r="AI208" s="70"/>
      <c r="AJ208" s="70"/>
      <c r="AK208" s="70"/>
      <c r="AL208" s="70"/>
      <c r="AM208" s="70"/>
      <c r="AN208" s="70"/>
      <c r="AO208" s="70" t="s">
        <v>16</v>
      </c>
      <c r="AP208" s="70"/>
      <c r="AQ208" s="70"/>
      <c r="AR208" s="70"/>
      <c r="AS208" s="70"/>
      <c r="AT208" s="70"/>
      <c r="AU208" s="70"/>
      <c r="AV208" s="70"/>
      <c r="AW208" s="70" t="s">
        <v>17</v>
      </c>
      <c r="AX208" s="70"/>
      <c r="AY208" s="70"/>
      <c r="AZ208" s="70"/>
      <c r="BA208" s="70"/>
      <c r="BB208" s="70"/>
      <c r="BC208" s="70"/>
      <c r="BD208" s="70"/>
      <c r="BE208" s="70" t="s">
        <v>14</v>
      </c>
      <c r="BF208" s="70"/>
      <c r="BG208" s="70"/>
      <c r="BH208" s="70"/>
      <c r="BI208" s="70"/>
      <c r="BJ208" s="70"/>
      <c r="BK208" s="70"/>
      <c r="BL208" s="70"/>
      <c r="BP208" s="55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15.75">
      <c r="A209" s="70">
        <v>1</v>
      </c>
      <c r="B209" s="70"/>
      <c r="C209" s="70"/>
      <c r="D209" s="70"/>
      <c r="E209" s="70"/>
      <c r="F209" s="70"/>
      <c r="G209" s="70">
        <v>2</v>
      </c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>
        <v>3</v>
      </c>
      <c r="AA209" s="70"/>
      <c r="AB209" s="70"/>
      <c r="AC209" s="70"/>
      <c r="AD209" s="70"/>
      <c r="AE209" s="70">
        <v>4</v>
      </c>
      <c r="AF209" s="70"/>
      <c r="AG209" s="70"/>
      <c r="AH209" s="70"/>
      <c r="AI209" s="70"/>
      <c r="AJ209" s="70"/>
      <c r="AK209" s="70"/>
      <c r="AL209" s="70"/>
      <c r="AM209" s="70"/>
      <c r="AN209" s="70"/>
      <c r="AO209" s="70">
        <v>5</v>
      </c>
      <c r="AP209" s="70"/>
      <c r="AQ209" s="70"/>
      <c r="AR209" s="70"/>
      <c r="AS209" s="70"/>
      <c r="AT209" s="70"/>
      <c r="AU209" s="70"/>
      <c r="AV209" s="70"/>
      <c r="AW209" s="70">
        <v>6</v>
      </c>
      <c r="AX209" s="70"/>
      <c r="AY209" s="70"/>
      <c r="AZ209" s="70"/>
      <c r="BA209" s="70"/>
      <c r="BB209" s="70"/>
      <c r="BC209" s="70"/>
      <c r="BD209" s="70"/>
      <c r="BE209" s="70">
        <v>7</v>
      </c>
      <c r="BF209" s="70"/>
      <c r="BG209" s="70"/>
      <c r="BH209" s="70"/>
      <c r="BI209" s="70"/>
      <c r="BJ209" s="70"/>
      <c r="BK209" s="70"/>
      <c r="BL209" s="70"/>
      <c r="BP209" s="55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21" customHeight="1">
      <c r="A210" s="70"/>
      <c r="B210" s="70"/>
      <c r="C210" s="70"/>
      <c r="D210" s="70"/>
      <c r="E210" s="70"/>
      <c r="F210" s="70"/>
      <c r="G210" s="109" t="s">
        <v>76</v>
      </c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1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P210" s="55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18" customHeight="1">
      <c r="A211" s="70"/>
      <c r="B211" s="70"/>
      <c r="C211" s="70"/>
      <c r="D211" s="70"/>
      <c r="E211" s="70"/>
      <c r="F211" s="70"/>
      <c r="G211" s="102" t="s">
        <v>48</v>
      </c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P211" s="55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49.5" customHeight="1">
      <c r="A212" s="70"/>
      <c r="B212" s="70"/>
      <c r="C212" s="70"/>
      <c r="D212" s="70"/>
      <c r="E212" s="70"/>
      <c r="F212" s="70"/>
      <c r="G212" s="103" t="s">
        <v>139</v>
      </c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70" t="s">
        <v>49</v>
      </c>
      <c r="AA212" s="70"/>
      <c r="AB212" s="70"/>
      <c r="AC212" s="70"/>
      <c r="AD212" s="70"/>
      <c r="AE212" s="70" t="s">
        <v>60</v>
      </c>
      <c r="AF212" s="70"/>
      <c r="AG212" s="70"/>
      <c r="AH212" s="70"/>
      <c r="AI212" s="70"/>
      <c r="AJ212" s="70"/>
      <c r="AK212" s="70"/>
      <c r="AL212" s="70"/>
      <c r="AM212" s="70"/>
      <c r="AN212" s="70"/>
      <c r="AO212" s="69">
        <v>10000</v>
      </c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>
        <f>AO212+AW212</f>
        <v>10000</v>
      </c>
      <c r="BF212" s="69"/>
      <c r="BG212" s="69"/>
      <c r="BH212" s="69"/>
      <c r="BI212" s="69"/>
      <c r="BJ212" s="69"/>
      <c r="BK212" s="69"/>
      <c r="BL212" s="69"/>
      <c r="BP212" s="55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18" customHeight="1">
      <c r="A213" s="70"/>
      <c r="B213" s="70"/>
      <c r="C213" s="70"/>
      <c r="D213" s="70"/>
      <c r="E213" s="70"/>
      <c r="F213" s="70"/>
      <c r="G213" s="102" t="s">
        <v>51</v>
      </c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85"/>
      <c r="BF213" s="85"/>
      <c r="BG213" s="85"/>
      <c r="BH213" s="85"/>
      <c r="BI213" s="85"/>
      <c r="BJ213" s="85"/>
      <c r="BK213" s="85"/>
      <c r="BL213" s="85"/>
      <c r="BP213" s="55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32.25" customHeight="1">
      <c r="A214" s="70"/>
      <c r="B214" s="70"/>
      <c r="C214" s="70"/>
      <c r="D214" s="70"/>
      <c r="E214" s="70"/>
      <c r="F214" s="70"/>
      <c r="G214" s="104" t="s">
        <v>140</v>
      </c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70" t="s">
        <v>142</v>
      </c>
      <c r="AA214" s="70"/>
      <c r="AB214" s="70"/>
      <c r="AC214" s="70"/>
      <c r="AD214" s="70"/>
      <c r="AE214" s="70" t="s">
        <v>61</v>
      </c>
      <c r="AF214" s="70"/>
      <c r="AG214" s="70"/>
      <c r="AH214" s="70"/>
      <c r="AI214" s="70"/>
      <c r="AJ214" s="70"/>
      <c r="AK214" s="70"/>
      <c r="AL214" s="70"/>
      <c r="AM214" s="70"/>
      <c r="AN214" s="70"/>
      <c r="AO214" s="85">
        <f>AO212/AO216/1000</f>
        <v>0.15227653418608192</v>
      </c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>
        <f>AO214+AW214</f>
        <v>0.15227653418608192</v>
      </c>
      <c r="BF214" s="85"/>
      <c r="BG214" s="85"/>
      <c r="BH214" s="85"/>
      <c r="BI214" s="85"/>
      <c r="BJ214" s="85"/>
      <c r="BK214" s="85"/>
      <c r="BL214" s="85"/>
      <c r="BP214" s="55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18" customHeight="1">
      <c r="A215" s="70"/>
      <c r="B215" s="70"/>
      <c r="C215" s="70"/>
      <c r="D215" s="70"/>
      <c r="E215" s="70"/>
      <c r="F215" s="70"/>
      <c r="G215" s="102" t="s">
        <v>52</v>
      </c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70"/>
      <c r="AA215" s="70"/>
      <c r="AB215" s="70"/>
      <c r="AC215" s="70"/>
      <c r="AD215" s="70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85"/>
      <c r="BF215" s="85"/>
      <c r="BG215" s="85"/>
      <c r="BH215" s="85"/>
      <c r="BI215" s="85"/>
      <c r="BJ215" s="85"/>
      <c r="BK215" s="85"/>
      <c r="BL215" s="85"/>
      <c r="BP215" s="55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33.75" customHeight="1">
      <c r="A216" s="70"/>
      <c r="B216" s="70"/>
      <c r="C216" s="70"/>
      <c r="D216" s="70"/>
      <c r="E216" s="70"/>
      <c r="F216" s="70"/>
      <c r="G216" s="104" t="s">
        <v>141</v>
      </c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70" t="s">
        <v>49</v>
      </c>
      <c r="AA216" s="70"/>
      <c r="AB216" s="70"/>
      <c r="AC216" s="70"/>
      <c r="AD216" s="70"/>
      <c r="AE216" s="70" t="s">
        <v>167</v>
      </c>
      <c r="AF216" s="70"/>
      <c r="AG216" s="70"/>
      <c r="AH216" s="70"/>
      <c r="AI216" s="70"/>
      <c r="AJ216" s="70"/>
      <c r="AK216" s="70"/>
      <c r="AL216" s="70"/>
      <c r="AM216" s="70"/>
      <c r="AN216" s="70"/>
      <c r="AO216" s="85">
        <f>65.67</f>
        <v>65.67</v>
      </c>
      <c r="AP216" s="85"/>
      <c r="AQ216" s="85"/>
      <c r="AR216" s="85"/>
      <c r="AS216" s="85"/>
      <c r="AT216" s="85"/>
      <c r="AU216" s="85"/>
      <c r="AV216" s="85"/>
      <c r="AW216" s="70"/>
      <c r="AX216" s="70"/>
      <c r="AY216" s="70"/>
      <c r="AZ216" s="70"/>
      <c r="BA216" s="70"/>
      <c r="BB216" s="70"/>
      <c r="BC216" s="70"/>
      <c r="BD216" s="70"/>
      <c r="BE216" s="85">
        <f>AO216+AW216</f>
        <v>65.67</v>
      </c>
      <c r="BF216" s="85"/>
      <c r="BG216" s="85"/>
      <c r="BH216" s="85"/>
      <c r="BI216" s="85"/>
      <c r="BJ216" s="85"/>
      <c r="BK216" s="85"/>
      <c r="BL216" s="85"/>
      <c r="BP216" s="55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18" customHeight="1">
      <c r="A217" s="70"/>
      <c r="B217" s="70"/>
      <c r="C217" s="70"/>
      <c r="D217" s="70"/>
      <c r="E217" s="70"/>
      <c r="F217" s="70"/>
      <c r="G217" s="102" t="s">
        <v>53</v>
      </c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85"/>
      <c r="BF217" s="85"/>
      <c r="BG217" s="85"/>
      <c r="BH217" s="85"/>
      <c r="BI217" s="85"/>
      <c r="BJ217" s="85"/>
      <c r="BK217" s="85"/>
      <c r="BL217" s="85"/>
      <c r="BP217" s="55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52.5" customHeight="1">
      <c r="A218" s="70"/>
      <c r="B218" s="70"/>
      <c r="C218" s="70"/>
      <c r="D218" s="70"/>
      <c r="E218" s="70"/>
      <c r="F218" s="70"/>
      <c r="G218" s="104" t="s">
        <v>228</v>
      </c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70" t="s">
        <v>193</v>
      </c>
      <c r="AA218" s="70"/>
      <c r="AB218" s="70"/>
      <c r="AC218" s="70"/>
      <c r="AD218" s="70"/>
      <c r="AE218" s="70" t="s">
        <v>61</v>
      </c>
      <c r="AF218" s="70"/>
      <c r="AG218" s="70"/>
      <c r="AH218" s="70"/>
      <c r="AI218" s="70"/>
      <c r="AJ218" s="70"/>
      <c r="AK218" s="70"/>
      <c r="AL218" s="70"/>
      <c r="AM218" s="70"/>
      <c r="AN218" s="70"/>
      <c r="AO218" s="85">
        <f>AO212/4325.52</f>
        <v>2.311860770496957</v>
      </c>
      <c r="AP218" s="85"/>
      <c r="AQ218" s="85"/>
      <c r="AR218" s="85"/>
      <c r="AS218" s="85"/>
      <c r="AT218" s="85"/>
      <c r="AU218" s="85"/>
      <c r="AV218" s="85"/>
      <c r="AW218" s="70"/>
      <c r="AX218" s="70"/>
      <c r="AY218" s="70"/>
      <c r="AZ218" s="70"/>
      <c r="BA218" s="70"/>
      <c r="BB218" s="70"/>
      <c r="BC218" s="70"/>
      <c r="BD218" s="70"/>
      <c r="BE218" s="85">
        <f>AO218+AW218</f>
        <v>2.311860770496957</v>
      </c>
      <c r="BF218" s="85"/>
      <c r="BG218" s="85"/>
      <c r="BH218" s="85"/>
      <c r="BI218" s="85"/>
      <c r="BJ218" s="85"/>
      <c r="BK218" s="85"/>
      <c r="BL218" s="85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4.5" customHeight="1">
      <c r="A219" s="31"/>
      <c r="B219" s="31"/>
      <c r="C219" s="31"/>
      <c r="D219" s="31"/>
      <c r="E219" s="31"/>
      <c r="F219" s="31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49"/>
      <c r="AP219" s="49"/>
      <c r="AQ219" s="49"/>
      <c r="AR219" s="49"/>
      <c r="AS219" s="49"/>
      <c r="AT219" s="49"/>
      <c r="AU219" s="49"/>
      <c r="AV219" s="49"/>
      <c r="AW219" s="31"/>
      <c r="AX219" s="31"/>
      <c r="AY219" s="31"/>
      <c r="AZ219" s="31"/>
      <c r="BA219" s="31"/>
      <c r="BB219" s="31"/>
      <c r="BC219" s="31"/>
      <c r="BD219" s="31"/>
      <c r="BE219" s="49"/>
      <c r="BF219" s="49"/>
      <c r="BG219" s="49"/>
      <c r="BH219" s="49"/>
      <c r="BI219" s="49"/>
      <c r="BJ219" s="49"/>
      <c r="BK219" s="49"/>
      <c r="BL219" s="49"/>
      <c r="BP219" s="55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33" customHeight="1">
      <c r="A220" s="70" t="s">
        <v>15</v>
      </c>
      <c r="B220" s="70"/>
      <c r="C220" s="70"/>
      <c r="D220" s="70"/>
      <c r="E220" s="70"/>
      <c r="F220" s="70"/>
      <c r="G220" s="70" t="s">
        <v>28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 t="s">
        <v>2</v>
      </c>
      <c r="AA220" s="70"/>
      <c r="AB220" s="70"/>
      <c r="AC220" s="70"/>
      <c r="AD220" s="70"/>
      <c r="AE220" s="70" t="s">
        <v>1</v>
      </c>
      <c r="AF220" s="70"/>
      <c r="AG220" s="70"/>
      <c r="AH220" s="70"/>
      <c r="AI220" s="70"/>
      <c r="AJ220" s="70"/>
      <c r="AK220" s="70"/>
      <c r="AL220" s="70"/>
      <c r="AM220" s="70"/>
      <c r="AN220" s="70"/>
      <c r="AO220" s="70" t="s">
        <v>16</v>
      </c>
      <c r="AP220" s="70"/>
      <c r="AQ220" s="70"/>
      <c r="AR220" s="70"/>
      <c r="AS220" s="70"/>
      <c r="AT220" s="70"/>
      <c r="AU220" s="70"/>
      <c r="AV220" s="70"/>
      <c r="AW220" s="70" t="s">
        <v>17</v>
      </c>
      <c r="AX220" s="70"/>
      <c r="AY220" s="70"/>
      <c r="AZ220" s="70"/>
      <c r="BA220" s="70"/>
      <c r="BB220" s="70"/>
      <c r="BC220" s="70"/>
      <c r="BD220" s="70"/>
      <c r="BE220" s="70" t="s">
        <v>14</v>
      </c>
      <c r="BF220" s="70"/>
      <c r="BG220" s="70"/>
      <c r="BH220" s="70"/>
      <c r="BI220" s="70"/>
      <c r="BJ220" s="70"/>
      <c r="BK220" s="70"/>
      <c r="BL220" s="70"/>
      <c r="BP220" s="55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15.75">
      <c r="A221" s="70">
        <v>1</v>
      </c>
      <c r="B221" s="70"/>
      <c r="C221" s="70"/>
      <c r="D221" s="70"/>
      <c r="E221" s="70"/>
      <c r="F221" s="70"/>
      <c r="G221" s="70">
        <v>2</v>
      </c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>
        <v>3</v>
      </c>
      <c r="AA221" s="70"/>
      <c r="AB221" s="70"/>
      <c r="AC221" s="70"/>
      <c r="AD221" s="70"/>
      <c r="AE221" s="70">
        <v>4</v>
      </c>
      <c r="AF221" s="70"/>
      <c r="AG221" s="70"/>
      <c r="AH221" s="70"/>
      <c r="AI221" s="70"/>
      <c r="AJ221" s="70"/>
      <c r="AK221" s="70"/>
      <c r="AL221" s="70"/>
      <c r="AM221" s="70"/>
      <c r="AN221" s="70"/>
      <c r="AO221" s="70">
        <v>5</v>
      </c>
      <c r="AP221" s="70"/>
      <c r="AQ221" s="70"/>
      <c r="AR221" s="70"/>
      <c r="AS221" s="70"/>
      <c r="AT221" s="70"/>
      <c r="AU221" s="70"/>
      <c r="AV221" s="70"/>
      <c r="AW221" s="70">
        <v>6</v>
      </c>
      <c r="AX221" s="70"/>
      <c r="AY221" s="70"/>
      <c r="AZ221" s="70"/>
      <c r="BA221" s="70"/>
      <c r="BB221" s="70"/>
      <c r="BC221" s="70"/>
      <c r="BD221" s="70"/>
      <c r="BE221" s="70">
        <v>7</v>
      </c>
      <c r="BF221" s="70"/>
      <c r="BG221" s="70"/>
      <c r="BH221" s="70"/>
      <c r="BI221" s="70"/>
      <c r="BJ221" s="70"/>
      <c r="BK221" s="70"/>
      <c r="BL221" s="70"/>
      <c r="BP221" s="55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18" customHeight="1">
      <c r="A222" s="70"/>
      <c r="B222" s="70"/>
      <c r="C222" s="70"/>
      <c r="D222" s="70"/>
      <c r="E222" s="70"/>
      <c r="F222" s="70"/>
      <c r="G222" s="117" t="s">
        <v>77</v>
      </c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P222" s="55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18" customHeight="1">
      <c r="A223" s="70"/>
      <c r="B223" s="70"/>
      <c r="C223" s="70"/>
      <c r="D223" s="70"/>
      <c r="E223" s="70"/>
      <c r="F223" s="70"/>
      <c r="G223" s="102" t="s">
        <v>48</v>
      </c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P223" s="55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18" customHeight="1">
      <c r="A224" s="70"/>
      <c r="B224" s="70"/>
      <c r="C224" s="70"/>
      <c r="D224" s="70"/>
      <c r="E224" s="70"/>
      <c r="F224" s="70"/>
      <c r="G224" s="103" t="s">
        <v>89</v>
      </c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70" t="s">
        <v>49</v>
      </c>
      <c r="AA224" s="70"/>
      <c r="AB224" s="70"/>
      <c r="AC224" s="70"/>
      <c r="AD224" s="70"/>
      <c r="AE224" s="70" t="s">
        <v>60</v>
      </c>
      <c r="AF224" s="70"/>
      <c r="AG224" s="70"/>
      <c r="AH224" s="70"/>
      <c r="AI224" s="70"/>
      <c r="AJ224" s="70"/>
      <c r="AK224" s="70"/>
      <c r="AL224" s="70"/>
      <c r="AM224" s="70"/>
      <c r="AN224" s="70"/>
      <c r="AO224" s="69">
        <f>SUM(AO225:AV234)</f>
        <v>3875000</v>
      </c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>
        <f>AO224+AW224</f>
        <v>3875000</v>
      </c>
      <c r="BF224" s="69"/>
      <c r="BG224" s="69"/>
      <c r="BH224" s="69"/>
      <c r="BI224" s="69"/>
      <c r="BJ224" s="69"/>
      <c r="BK224" s="69"/>
      <c r="BL224" s="69"/>
      <c r="BP224" s="55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18" customHeight="1">
      <c r="A225" s="70"/>
      <c r="B225" s="70"/>
      <c r="C225" s="70"/>
      <c r="D225" s="70"/>
      <c r="E225" s="70"/>
      <c r="F225" s="70"/>
      <c r="G225" s="104" t="s">
        <v>143</v>
      </c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70" t="s">
        <v>49</v>
      </c>
      <c r="AA225" s="70"/>
      <c r="AB225" s="70"/>
      <c r="AC225" s="70"/>
      <c r="AD225" s="70"/>
      <c r="AE225" s="70" t="s">
        <v>103</v>
      </c>
      <c r="AF225" s="70"/>
      <c r="AG225" s="70"/>
      <c r="AH225" s="70"/>
      <c r="AI225" s="70"/>
      <c r="AJ225" s="70"/>
      <c r="AK225" s="70"/>
      <c r="AL225" s="70"/>
      <c r="AM225" s="70"/>
      <c r="AN225" s="70"/>
      <c r="AO225" s="69">
        <f>150000</f>
        <v>150000</v>
      </c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>
        <f aca="true" t="shared" si="9" ref="BE225:BE253">AO225+AW225</f>
        <v>150000</v>
      </c>
      <c r="BF225" s="69"/>
      <c r="BG225" s="69"/>
      <c r="BH225" s="69"/>
      <c r="BI225" s="69"/>
      <c r="BJ225" s="69"/>
      <c r="BK225" s="69"/>
      <c r="BL225" s="69"/>
      <c r="BP225" s="55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32.25" customHeight="1">
      <c r="A226" s="70"/>
      <c r="B226" s="70"/>
      <c r="C226" s="70"/>
      <c r="D226" s="70"/>
      <c r="E226" s="70"/>
      <c r="F226" s="70"/>
      <c r="G226" s="99" t="s">
        <v>169</v>
      </c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1"/>
      <c r="Z226" s="70" t="s">
        <v>49</v>
      </c>
      <c r="AA226" s="70"/>
      <c r="AB226" s="70"/>
      <c r="AC226" s="70"/>
      <c r="AD226" s="70"/>
      <c r="AE226" s="70" t="s">
        <v>103</v>
      </c>
      <c r="AF226" s="70"/>
      <c r="AG226" s="70"/>
      <c r="AH226" s="70"/>
      <c r="AI226" s="70"/>
      <c r="AJ226" s="70"/>
      <c r="AK226" s="70"/>
      <c r="AL226" s="70"/>
      <c r="AM226" s="70"/>
      <c r="AN226" s="70"/>
      <c r="AO226" s="69">
        <f>1000000</f>
        <v>1000000</v>
      </c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>
        <f t="shared" si="9"/>
        <v>1000000</v>
      </c>
      <c r="BF226" s="69"/>
      <c r="BG226" s="69"/>
      <c r="BH226" s="69"/>
      <c r="BI226" s="69"/>
      <c r="BJ226" s="69"/>
      <c r="BK226" s="69"/>
      <c r="BL226" s="69"/>
      <c r="BP226" s="55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18" customHeight="1">
      <c r="A227" s="70"/>
      <c r="B227" s="70"/>
      <c r="C227" s="70"/>
      <c r="D227" s="70"/>
      <c r="E227" s="70"/>
      <c r="F227" s="70"/>
      <c r="G227" s="118" t="s">
        <v>168</v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70" t="s">
        <v>49</v>
      </c>
      <c r="AA227" s="70"/>
      <c r="AB227" s="70"/>
      <c r="AC227" s="70"/>
      <c r="AD227" s="70"/>
      <c r="AE227" s="70" t="s">
        <v>103</v>
      </c>
      <c r="AF227" s="70"/>
      <c r="AG227" s="70"/>
      <c r="AH227" s="70"/>
      <c r="AI227" s="70"/>
      <c r="AJ227" s="70"/>
      <c r="AK227" s="70"/>
      <c r="AL227" s="70"/>
      <c r="AM227" s="70"/>
      <c r="AN227" s="70"/>
      <c r="AO227" s="69">
        <v>550000</v>
      </c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>
        <f t="shared" si="9"/>
        <v>550000</v>
      </c>
      <c r="BF227" s="69"/>
      <c r="BG227" s="69"/>
      <c r="BH227" s="69"/>
      <c r="BI227" s="69"/>
      <c r="BJ227" s="69"/>
      <c r="BK227" s="69"/>
      <c r="BL227" s="69"/>
      <c r="BP227" s="55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33.75" customHeight="1">
      <c r="A228" s="70"/>
      <c r="B228" s="70"/>
      <c r="C228" s="70"/>
      <c r="D228" s="70"/>
      <c r="E228" s="70"/>
      <c r="F228" s="70"/>
      <c r="G228" s="103" t="s">
        <v>144</v>
      </c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70" t="s">
        <v>49</v>
      </c>
      <c r="AA228" s="70"/>
      <c r="AB228" s="70"/>
      <c r="AC228" s="70"/>
      <c r="AD228" s="70"/>
      <c r="AE228" s="70" t="s">
        <v>103</v>
      </c>
      <c r="AF228" s="70"/>
      <c r="AG228" s="70"/>
      <c r="AH228" s="70"/>
      <c r="AI228" s="70"/>
      <c r="AJ228" s="70"/>
      <c r="AK228" s="70"/>
      <c r="AL228" s="70"/>
      <c r="AM228" s="70"/>
      <c r="AN228" s="70"/>
      <c r="AO228" s="69">
        <v>500000</v>
      </c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>
        <f t="shared" si="9"/>
        <v>500000</v>
      </c>
      <c r="BF228" s="69"/>
      <c r="BG228" s="69"/>
      <c r="BH228" s="69"/>
      <c r="BI228" s="69"/>
      <c r="BJ228" s="69"/>
      <c r="BK228" s="69"/>
      <c r="BL228" s="69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33" customHeight="1">
      <c r="A229" s="70"/>
      <c r="B229" s="70"/>
      <c r="C229" s="70"/>
      <c r="D229" s="70"/>
      <c r="E229" s="70"/>
      <c r="F229" s="70"/>
      <c r="G229" s="115" t="s">
        <v>145</v>
      </c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70" t="s">
        <v>49</v>
      </c>
      <c r="AA229" s="70"/>
      <c r="AB229" s="70"/>
      <c r="AC229" s="70"/>
      <c r="AD229" s="70"/>
      <c r="AE229" s="70" t="s">
        <v>103</v>
      </c>
      <c r="AF229" s="70"/>
      <c r="AG229" s="70"/>
      <c r="AH229" s="70"/>
      <c r="AI229" s="70"/>
      <c r="AJ229" s="70"/>
      <c r="AK229" s="70"/>
      <c r="AL229" s="70"/>
      <c r="AM229" s="70"/>
      <c r="AN229" s="70"/>
      <c r="AO229" s="69">
        <v>50000</v>
      </c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>
        <f t="shared" si="9"/>
        <v>50000</v>
      </c>
      <c r="BF229" s="69"/>
      <c r="BG229" s="69"/>
      <c r="BH229" s="69"/>
      <c r="BI229" s="69"/>
      <c r="BJ229" s="69"/>
      <c r="BK229" s="69"/>
      <c r="BL229" s="69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24" customHeight="1">
      <c r="A230" s="70"/>
      <c r="B230" s="70"/>
      <c r="C230" s="70"/>
      <c r="D230" s="70"/>
      <c r="E230" s="70"/>
      <c r="F230" s="70"/>
      <c r="G230" s="96" t="s">
        <v>224</v>
      </c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8"/>
      <c r="Z230" s="70" t="s">
        <v>49</v>
      </c>
      <c r="AA230" s="70"/>
      <c r="AB230" s="70"/>
      <c r="AC230" s="70"/>
      <c r="AD230" s="70"/>
      <c r="AE230" s="70" t="s">
        <v>103</v>
      </c>
      <c r="AF230" s="70"/>
      <c r="AG230" s="70"/>
      <c r="AH230" s="70"/>
      <c r="AI230" s="70"/>
      <c r="AJ230" s="70"/>
      <c r="AK230" s="70"/>
      <c r="AL230" s="70"/>
      <c r="AM230" s="70"/>
      <c r="AN230" s="70"/>
      <c r="AO230" s="69">
        <v>500000</v>
      </c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>
        <f>AO230+AW230</f>
        <v>500000</v>
      </c>
      <c r="BF230" s="69"/>
      <c r="BG230" s="69"/>
      <c r="BH230" s="69"/>
      <c r="BI230" s="69"/>
      <c r="BJ230" s="69"/>
      <c r="BK230" s="69"/>
      <c r="BL230" s="69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33" customHeight="1">
      <c r="A231" s="70"/>
      <c r="B231" s="70"/>
      <c r="C231" s="70"/>
      <c r="D231" s="70"/>
      <c r="E231" s="70"/>
      <c r="F231" s="70"/>
      <c r="G231" s="96" t="s">
        <v>197</v>
      </c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8"/>
      <c r="Z231" s="70" t="s">
        <v>49</v>
      </c>
      <c r="AA231" s="70"/>
      <c r="AB231" s="70"/>
      <c r="AC231" s="70"/>
      <c r="AD231" s="70"/>
      <c r="AE231" s="70" t="s">
        <v>103</v>
      </c>
      <c r="AF231" s="70"/>
      <c r="AG231" s="70"/>
      <c r="AH231" s="70"/>
      <c r="AI231" s="70"/>
      <c r="AJ231" s="70"/>
      <c r="AK231" s="70"/>
      <c r="AL231" s="70"/>
      <c r="AM231" s="70"/>
      <c r="AN231" s="70"/>
      <c r="AO231" s="69">
        <v>25000</v>
      </c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>
        <f>AO231+AW231</f>
        <v>25000</v>
      </c>
      <c r="BF231" s="69"/>
      <c r="BG231" s="69"/>
      <c r="BH231" s="69"/>
      <c r="BI231" s="69"/>
      <c r="BJ231" s="69"/>
      <c r="BK231" s="69"/>
      <c r="BL231" s="69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65.25" customHeight="1">
      <c r="A232" s="70"/>
      <c r="B232" s="70"/>
      <c r="C232" s="70"/>
      <c r="D232" s="70"/>
      <c r="E232" s="70"/>
      <c r="F232" s="70"/>
      <c r="G232" s="99" t="s">
        <v>208</v>
      </c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1"/>
      <c r="Z232" s="70" t="s">
        <v>49</v>
      </c>
      <c r="AA232" s="70"/>
      <c r="AB232" s="70"/>
      <c r="AC232" s="70"/>
      <c r="AD232" s="70"/>
      <c r="AE232" s="70" t="s">
        <v>103</v>
      </c>
      <c r="AF232" s="70"/>
      <c r="AG232" s="70"/>
      <c r="AH232" s="70"/>
      <c r="AI232" s="70"/>
      <c r="AJ232" s="70"/>
      <c r="AK232" s="70"/>
      <c r="AL232" s="70"/>
      <c r="AM232" s="70"/>
      <c r="AN232" s="70"/>
      <c r="AO232" s="92">
        <v>700000</v>
      </c>
      <c r="AP232" s="92"/>
      <c r="AQ232" s="92"/>
      <c r="AR232" s="92"/>
      <c r="AS232" s="92"/>
      <c r="AT232" s="92"/>
      <c r="AU232" s="92"/>
      <c r="AV232" s="92"/>
      <c r="AW232" s="93"/>
      <c r="AX232" s="93"/>
      <c r="AY232" s="93"/>
      <c r="AZ232" s="93"/>
      <c r="BA232" s="93"/>
      <c r="BB232" s="93"/>
      <c r="BC232" s="93"/>
      <c r="BD232" s="93"/>
      <c r="BE232" s="69">
        <f>AO232+AW232</f>
        <v>700000</v>
      </c>
      <c r="BF232" s="70"/>
      <c r="BG232" s="70"/>
      <c r="BH232" s="70"/>
      <c r="BI232" s="70"/>
      <c r="BJ232" s="70"/>
      <c r="BK232" s="70"/>
      <c r="BL232" s="70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33" customHeight="1">
      <c r="A233" s="70"/>
      <c r="B233" s="70"/>
      <c r="C233" s="70"/>
      <c r="D233" s="70"/>
      <c r="E233" s="70"/>
      <c r="F233" s="70"/>
      <c r="G233" s="96" t="s">
        <v>198</v>
      </c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8"/>
      <c r="Z233" s="70" t="s">
        <v>49</v>
      </c>
      <c r="AA233" s="70"/>
      <c r="AB233" s="70"/>
      <c r="AC233" s="70"/>
      <c r="AD233" s="70"/>
      <c r="AE233" s="70" t="s">
        <v>103</v>
      </c>
      <c r="AF233" s="70"/>
      <c r="AG233" s="70"/>
      <c r="AH233" s="70"/>
      <c r="AI233" s="70"/>
      <c r="AJ233" s="70"/>
      <c r="AK233" s="70"/>
      <c r="AL233" s="70"/>
      <c r="AM233" s="70"/>
      <c r="AN233" s="70"/>
      <c r="AO233" s="69">
        <v>100000</v>
      </c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>
        <f>AO233+AW233</f>
        <v>100000</v>
      </c>
      <c r="BF233" s="69"/>
      <c r="BG233" s="69"/>
      <c r="BH233" s="69"/>
      <c r="BI233" s="69"/>
      <c r="BJ233" s="69"/>
      <c r="BK233" s="69"/>
      <c r="BL233" s="69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17.25" customHeight="1">
      <c r="A234" s="70"/>
      <c r="B234" s="70"/>
      <c r="C234" s="70"/>
      <c r="D234" s="70"/>
      <c r="E234" s="70"/>
      <c r="F234" s="70"/>
      <c r="G234" s="96" t="s">
        <v>222</v>
      </c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8"/>
      <c r="Z234" s="70" t="s">
        <v>49</v>
      </c>
      <c r="AA234" s="70"/>
      <c r="AB234" s="70"/>
      <c r="AC234" s="70"/>
      <c r="AD234" s="70"/>
      <c r="AE234" s="70" t="s">
        <v>103</v>
      </c>
      <c r="AF234" s="70"/>
      <c r="AG234" s="70"/>
      <c r="AH234" s="70"/>
      <c r="AI234" s="70"/>
      <c r="AJ234" s="70"/>
      <c r="AK234" s="70"/>
      <c r="AL234" s="70"/>
      <c r="AM234" s="70"/>
      <c r="AN234" s="70"/>
      <c r="AO234" s="69">
        <v>300000</v>
      </c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>
        <f>AO234+AW234</f>
        <v>300000</v>
      </c>
      <c r="BF234" s="69"/>
      <c r="BG234" s="69"/>
      <c r="BH234" s="69"/>
      <c r="BI234" s="69"/>
      <c r="BJ234" s="69"/>
      <c r="BK234" s="69"/>
      <c r="BL234" s="69"/>
      <c r="BP234" s="55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18.75" customHeight="1">
      <c r="A235" s="70"/>
      <c r="B235" s="70"/>
      <c r="C235" s="70"/>
      <c r="D235" s="70"/>
      <c r="E235" s="70"/>
      <c r="F235" s="70"/>
      <c r="G235" s="102" t="s">
        <v>51</v>
      </c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85"/>
      <c r="BF235" s="85"/>
      <c r="BG235" s="85"/>
      <c r="BH235" s="85"/>
      <c r="BI235" s="85"/>
      <c r="BJ235" s="85"/>
      <c r="BK235" s="85"/>
      <c r="BL235" s="85"/>
      <c r="BP235" s="55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19.5" customHeight="1">
      <c r="A236" s="70"/>
      <c r="B236" s="70"/>
      <c r="C236" s="70"/>
      <c r="D236" s="70"/>
      <c r="E236" s="70"/>
      <c r="F236" s="70"/>
      <c r="G236" s="104" t="s">
        <v>143</v>
      </c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70" t="s">
        <v>50</v>
      </c>
      <c r="AA236" s="70"/>
      <c r="AB236" s="70"/>
      <c r="AC236" s="70"/>
      <c r="AD236" s="70"/>
      <c r="AE236" s="70" t="s">
        <v>103</v>
      </c>
      <c r="AF236" s="70"/>
      <c r="AG236" s="70"/>
      <c r="AH236" s="70"/>
      <c r="AI236" s="70"/>
      <c r="AJ236" s="70"/>
      <c r="AK236" s="70"/>
      <c r="AL236" s="70"/>
      <c r="AM236" s="70"/>
      <c r="AN236" s="70"/>
      <c r="AO236" s="86">
        <v>1</v>
      </c>
      <c r="AP236" s="86"/>
      <c r="AQ236" s="86"/>
      <c r="AR236" s="86"/>
      <c r="AS236" s="86"/>
      <c r="AT236" s="86"/>
      <c r="AU236" s="86"/>
      <c r="AV236" s="86"/>
      <c r="AW236" s="70"/>
      <c r="AX236" s="70"/>
      <c r="AY236" s="70"/>
      <c r="AZ236" s="70"/>
      <c r="BA236" s="70"/>
      <c r="BB236" s="70"/>
      <c r="BC236" s="70"/>
      <c r="BD236" s="70"/>
      <c r="BE236" s="87">
        <f t="shared" si="9"/>
        <v>1</v>
      </c>
      <c r="BF236" s="87"/>
      <c r="BG236" s="87"/>
      <c r="BH236" s="87"/>
      <c r="BI236" s="87"/>
      <c r="BJ236" s="87"/>
      <c r="BK236" s="87"/>
      <c r="BL236" s="87"/>
      <c r="BP236" s="55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34.5" customHeight="1">
      <c r="A237" s="70"/>
      <c r="B237" s="70"/>
      <c r="C237" s="70"/>
      <c r="D237" s="70"/>
      <c r="E237" s="70"/>
      <c r="F237" s="70"/>
      <c r="G237" s="104" t="s">
        <v>234</v>
      </c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70" t="s">
        <v>50</v>
      </c>
      <c r="AA237" s="70"/>
      <c r="AB237" s="70"/>
      <c r="AC237" s="70"/>
      <c r="AD237" s="70"/>
      <c r="AE237" s="70" t="s">
        <v>103</v>
      </c>
      <c r="AF237" s="70"/>
      <c r="AG237" s="70"/>
      <c r="AH237" s="70"/>
      <c r="AI237" s="70"/>
      <c r="AJ237" s="70"/>
      <c r="AK237" s="70"/>
      <c r="AL237" s="70"/>
      <c r="AM237" s="70"/>
      <c r="AN237" s="70"/>
      <c r="AO237" s="86">
        <f>8-4</f>
        <v>4</v>
      </c>
      <c r="AP237" s="86"/>
      <c r="AQ237" s="86"/>
      <c r="AR237" s="86"/>
      <c r="AS237" s="86"/>
      <c r="AT237" s="86"/>
      <c r="AU237" s="86"/>
      <c r="AV237" s="86"/>
      <c r="AW237" s="70"/>
      <c r="AX237" s="70"/>
      <c r="AY237" s="70"/>
      <c r="AZ237" s="70"/>
      <c r="BA237" s="70"/>
      <c r="BB237" s="70"/>
      <c r="BC237" s="70"/>
      <c r="BD237" s="70"/>
      <c r="BE237" s="87">
        <f t="shared" si="9"/>
        <v>4</v>
      </c>
      <c r="BF237" s="87"/>
      <c r="BG237" s="87"/>
      <c r="BH237" s="87"/>
      <c r="BI237" s="87"/>
      <c r="BJ237" s="87"/>
      <c r="BK237" s="87"/>
      <c r="BL237" s="87"/>
      <c r="BP237" s="55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36" customHeight="1">
      <c r="A238" s="70"/>
      <c r="B238" s="70"/>
      <c r="C238" s="70"/>
      <c r="D238" s="70"/>
      <c r="E238" s="70"/>
      <c r="F238" s="70"/>
      <c r="G238" s="104" t="s">
        <v>172</v>
      </c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70" t="s">
        <v>50</v>
      </c>
      <c r="AA238" s="70"/>
      <c r="AB238" s="70"/>
      <c r="AC238" s="70"/>
      <c r="AD238" s="70"/>
      <c r="AE238" s="226" t="s">
        <v>216</v>
      </c>
      <c r="AF238" s="227"/>
      <c r="AG238" s="227"/>
      <c r="AH238" s="227"/>
      <c r="AI238" s="227"/>
      <c r="AJ238" s="227"/>
      <c r="AK238" s="227"/>
      <c r="AL238" s="227"/>
      <c r="AM238" s="227"/>
      <c r="AN238" s="228"/>
      <c r="AO238" s="90">
        <v>27</v>
      </c>
      <c r="AP238" s="90"/>
      <c r="AQ238" s="90"/>
      <c r="AR238" s="90"/>
      <c r="AS238" s="90"/>
      <c r="AT238" s="90"/>
      <c r="AU238" s="90"/>
      <c r="AV238" s="90"/>
      <c r="AW238" s="70"/>
      <c r="AX238" s="70"/>
      <c r="AY238" s="70"/>
      <c r="AZ238" s="70"/>
      <c r="BA238" s="70"/>
      <c r="BB238" s="70"/>
      <c r="BC238" s="70"/>
      <c r="BD238" s="70"/>
      <c r="BE238" s="87">
        <f t="shared" si="9"/>
        <v>27</v>
      </c>
      <c r="BF238" s="87"/>
      <c r="BG238" s="87"/>
      <c r="BH238" s="87"/>
      <c r="BI238" s="87"/>
      <c r="BJ238" s="87"/>
      <c r="BK238" s="87"/>
      <c r="BL238" s="87"/>
      <c r="BP238" s="55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34.5" customHeight="1">
      <c r="A239" s="70"/>
      <c r="B239" s="70"/>
      <c r="C239" s="70"/>
      <c r="D239" s="70"/>
      <c r="E239" s="70"/>
      <c r="F239" s="70"/>
      <c r="G239" s="104" t="s">
        <v>173</v>
      </c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70" t="s">
        <v>50</v>
      </c>
      <c r="AA239" s="70"/>
      <c r="AB239" s="70"/>
      <c r="AC239" s="70"/>
      <c r="AD239" s="70"/>
      <c r="AE239" s="229"/>
      <c r="AF239" s="230"/>
      <c r="AG239" s="230"/>
      <c r="AH239" s="230"/>
      <c r="AI239" s="230"/>
      <c r="AJ239" s="230"/>
      <c r="AK239" s="230"/>
      <c r="AL239" s="230"/>
      <c r="AM239" s="230"/>
      <c r="AN239" s="231"/>
      <c r="AO239" s="90">
        <v>11</v>
      </c>
      <c r="AP239" s="90"/>
      <c r="AQ239" s="90"/>
      <c r="AR239" s="90"/>
      <c r="AS239" s="90"/>
      <c r="AT239" s="90"/>
      <c r="AU239" s="90"/>
      <c r="AV239" s="90"/>
      <c r="AW239" s="70"/>
      <c r="AX239" s="70"/>
      <c r="AY239" s="70"/>
      <c r="AZ239" s="70"/>
      <c r="BA239" s="70"/>
      <c r="BB239" s="70"/>
      <c r="BC239" s="70"/>
      <c r="BD239" s="70"/>
      <c r="BE239" s="87">
        <f t="shared" si="9"/>
        <v>11</v>
      </c>
      <c r="BF239" s="87"/>
      <c r="BG239" s="87"/>
      <c r="BH239" s="87"/>
      <c r="BI239" s="87"/>
      <c r="BJ239" s="87"/>
      <c r="BK239" s="87"/>
      <c r="BL239" s="87"/>
      <c r="BP239" s="55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18.75" customHeight="1">
      <c r="A240" s="70"/>
      <c r="B240" s="70"/>
      <c r="C240" s="70"/>
      <c r="D240" s="70"/>
      <c r="E240" s="70"/>
      <c r="F240" s="70"/>
      <c r="G240" s="104" t="s">
        <v>146</v>
      </c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70" t="s">
        <v>50</v>
      </c>
      <c r="AA240" s="70"/>
      <c r="AB240" s="70"/>
      <c r="AC240" s="70"/>
      <c r="AD240" s="70"/>
      <c r="AE240" s="70" t="s">
        <v>103</v>
      </c>
      <c r="AF240" s="70"/>
      <c r="AG240" s="70"/>
      <c r="AH240" s="70"/>
      <c r="AI240" s="70"/>
      <c r="AJ240" s="70"/>
      <c r="AK240" s="70"/>
      <c r="AL240" s="70"/>
      <c r="AM240" s="70"/>
      <c r="AN240" s="70"/>
      <c r="AO240" s="86">
        <v>34</v>
      </c>
      <c r="AP240" s="86"/>
      <c r="AQ240" s="86"/>
      <c r="AR240" s="86"/>
      <c r="AS240" s="86"/>
      <c r="AT240" s="86"/>
      <c r="AU240" s="86"/>
      <c r="AV240" s="86"/>
      <c r="AW240" s="70"/>
      <c r="AX240" s="70"/>
      <c r="AY240" s="70"/>
      <c r="AZ240" s="70"/>
      <c r="BA240" s="70"/>
      <c r="BB240" s="70"/>
      <c r="BC240" s="70"/>
      <c r="BD240" s="70"/>
      <c r="BE240" s="87">
        <f t="shared" si="9"/>
        <v>34</v>
      </c>
      <c r="BF240" s="87"/>
      <c r="BG240" s="87"/>
      <c r="BH240" s="87"/>
      <c r="BI240" s="87"/>
      <c r="BJ240" s="87"/>
      <c r="BK240" s="87"/>
      <c r="BL240" s="87"/>
      <c r="BP240" s="55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17.25" customHeight="1">
      <c r="A241" s="70"/>
      <c r="B241" s="70"/>
      <c r="C241" s="70"/>
      <c r="D241" s="70"/>
      <c r="E241" s="70"/>
      <c r="F241" s="70"/>
      <c r="G241" s="102" t="s">
        <v>52</v>
      </c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85"/>
      <c r="BF241" s="85"/>
      <c r="BG241" s="85"/>
      <c r="BH241" s="85"/>
      <c r="BI241" s="85"/>
      <c r="BJ241" s="85"/>
      <c r="BK241" s="85"/>
      <c r="BL241" s="85"/>
      <c r="BP241" s="55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18.75" customHeight="1">
      <c r="A242" s="70"/>
      <c r="B242" s="70"/>
      <c r="C242" s="70"/>
      <c r="D242" s="70"/>
      <c r="E242" s="70"/>
      <c r="F242" s="70"/>
      <c r="G242" s="104" t="s">
        <v>147</v>
      </c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70" t="s">
        <v>49</v>
      </c>
      <c r="AA242" s="70"/>
      <c r="AB242" s="70"/>
      <c r="AC242" s="70"/>
      <c r="AD242" s="70"/>
      <c r="AE242" s="70" t="s">
        <v>61</v>
      </c>
      <c r="AF242" s="70"/>
      <c r="AG242" s="70"/>
      <c r="AH242" s="70"/>
      <c r="AI242" s="70"/>
      <c r="AJ242" s="70"/>
      <c r="AK242" s="70"/>
      <c r="AL242" s="70"/>
      <c r="AM242" s="70"/>
      <c r="AN242" s="70"/>
      <c r="AO242" s="85">
        <f>AO225/AO236</f>
        <v>150000</v>
      </c>
      <c r="AP242" s="85"/>
      <c r="AQ242" s="85"/>
      <c r="AR242" s="85"/>
      <c r="AS242" s="85"/>
      <c r="AT242" s="85"/>
      <c r="AU242" s="85"/>
      <c r="AV242" s="85"/>
      <c r="AW242" s="70"/>
      <c r="AX242" s="70"/>
      <c r="AY242" s="70"/>
      <c r="AZ242" s="70"/>
      <c r="BA242" s="70"/>
      <c r="BB242" s="70"/>
      <c r="BC242" s="70"/>
      <c r="BD242" s="70"/>
      <c r="BE242" s="85">
        <f t="shared" si="9"/>
        <v>150000</v>
      </c>
      <c r="BF242" s="85"/>
      <c r="BG242" s="85"/>
      <c r="BH242" s="85"/>
      <c r="BI242" s="85"/>
      <c r="BJ242" s="85"/>
      <c r="BK242" s="85"/>
      <c r="BL242" s="85"/>
      <c r="BP242" s="55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35.25" customHeight="1">
      <c r="A243" s="70"/>
      <c r="B243" s="70"/>
      <c r="C243" s="70"/>
      <c r="D243" s="70"/>
      <c r="E243" s="70"/>
      <c r="F243" s="70"/>
      <c r="G243" s="104" t="s">
        <v>148</v>
      </c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70" t="s">
        <v>49</v>
      </c>
      <c r="AA243" s="70"/>
      <c r="AB243" s="70"/>
      <c r="AC243" s="70"/>
      <c r="AD243" s="70"/>
      <c r="AE243" s="70" t="s">
        <v>61</v>
      </c>
      <c r="AF243" s="70"/>
      <c r="AG243" s="70"/>
      <c r="AH243" s="70"/>
      <c r="AI243" s="70"/>
      <c r="AJ243" s="70"/>
      <c r="AK243" s="70"/>
      <c r="AL243" s="70"/>
      <c r="AM243" s="70"/>
      <c r="AN243" s="70"/>
      <c r="AO243" s="85">
        <f>(AO227+AO231+AO232+AO233)/AO237</f>
        <v>343750</v>
      </c>
      <c r="AP243" s="85"/>
      <c r="AQ243" s="85"/>
      <c r="AR243" s="85"/>
      <c r="AS243" s="85"/>
      <c r="AT243" s="85"/>
      <c r="AU243" s="85"/>
      <c r="AV243" s="85"/>
      <c r="AW243" s="70"/>
      <c r="AX243" s="70"/>
      <c r="AY243" s="70"/>
      <c r="AZ243" s="70"/>
      <c r="BA243" s="70"/>
      <c r="BB243" s="70"/>
      <c r="BC243" s="70"/>
      <c r="BD243" s="70"/>
      <c r="BE243" s="85">
        <f t="shared" si="9"/>
        <v>343750</v>
      </c>
      <c r="BF243" s="85"/>
      <c r="BG243" s="85"/>
      <c r="BH243" s="85"/>
      <c r="BI243" s="85"/>
      <c r="BJ243" s="85"/>
      <c r="BK243" s="85"/>
      <c r="BL243" s="85"/>
      <c r="BP243" s="55"/>
      <c r="BQ243" s="61"/>
      <c r="BR243" s="61"/>
      <c r="BS243" s="61">
        <f>AO243*AO237</f>
        <v>1375000</v>
      </c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32.25" customHeight="1">
      <c r="A244" s="70"/>
      <c r="B244" s="70"/>
      <c r="C244" s="70"/>
      <c r="D244" s="70"/>
      <c r="E244" s="70"/>
      <c r="F244" s="70"/>
      <c r="G244" s="104" t="s">
        <v>174</v>
      </c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70" t="s">
        <v>49</v>
      </c>
      <c r="AA244" s="70"/>
      <c r="AB244" s="70"/>
      <c r="AC244" s="70"/>
      <c r="AD244" s="70"/>
      <c r="AE244" s="70" t="s">
        <v>61</v>
      </c>
      <c r="AF244" s="70"/>
      <c r="AG244" s="70"/>
      <c r="AH244" s="70"/>
      <c r="AI244" s="70"/>
      <c r="AJ244" s="70"/>
      <c r="AK244" s="70"/>
      <c r="AL244" s="70"/>
      <c r="AM244" s="70"/>
      <c r="AN244" s="70"/>
      <c r="AO244" s="85">
        <f>AO226/AO239</f>
        <v>90909.09090909091</v>
      </c>
      <c r="AP244" s="85"/>
      <c r="AQ244" s="85"/>
      <c r="AR244" s="85"/>
      <c r="AS244" s="85"/>
      <c r="AT244" s="85"/>
      <c r="AU244" s="85"/>
      <c r="AV244" s="85"/>
      <c r="AW244" s="70"/>
      <c r="AX244" s="70"/>
      <c r="AY244" s="70"/>
      <c r="AZ244" s="70"/>
      <c r="BA244" s="70"/>
      <c r="BB244" s="70"/>
      <c r="BC244" s="70"/>
      <c r="BD244" s="70"/>
      <c r="BE244" s="85">
        <f t="shared" si="9"/>
        <v>90909.09090909091</v>
      </c>
      <c r="BF244" s="85"/>
      <c r="BG244" s="85"/>
      <c r="BH244" s="85"/>
      <c r="BI244" s="85"/>
      <c r="BJ244" s="85"/>
      <c r="BK244" s="85"/>
      <c r="BL244" s="85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35.25" customHeight="1">
      <c r="A245" s="70"/>
      <c r="B245" s="70"/>
      <c r="C245" s="70"/>
      <c r="D245" s="70"/>
      <c r="E245" s="70"/>
      <c r="F245" s="70"/>
      <c r="G245" s="104" t="s">
        <v>149</v>
      </c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70" t="s">
        <v>49</v>
      </c>
      <c r="AA245" s="70"/>
      <c r="AB245" s="70"/>
      <c r="AC245" s="70"/>
      <c r="AD245" s="70"/>
      <c r="AE245" s="70" t="s">
        <v>61</v>
      </c>
      <c r="AF245" s="70"/>
      <c r="AG245" s="70"/>
      <c r="AH245" s="70"/>
      <c r="AI245" s="70"/>
      <c r="AJ245" s="70"/>
      <c r="AK245" s="70"/>
      <c r="AL245" s="70"/>
      <c r="AM245" s="70"/>
      <c r="AN245" s="70"/>
      <c r="AO245" s="85">
        <f>AO228/AO240</f>
        <v>14705.882352941177</v>
      </c>
      <c r="AP245" s="85"/>
      <c r="AQ245" s="85"/>
      <c r="AR245" s="85"/>
      <c r="AS245" s="85"/>
      <c r="AT245" s="85"/>
      <c r="AU245" s="85"/>
      <c r="AV245" s="85"/>
      <c r="AW245" s="70"/>
      <c r="AX245" s="70"/>
      <c r="AY245" s="70"/>
      <c r="AZ245" s="70"/>
      <c r="BA245" s="70"/>
      <c r="BB245" s="70"/>
      <c r="BC245" s="70"/>
      <c r="BD245" s="70"/>
      <c r="BE245" s="85">
        <f t="shared" si="9"/>
        <v>14705.882352941177</v>
      </c>
      <c r="BF245" s="85"/>
      <c r="BG245" s="85"/>
      <c r="BH245" s="85"/>
      <c r="BI245" s="85"/>
      <c r="BJ245" s="85"/>
      <c r="BK245" s="85"/>
      <c r="BL245" s="85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19.5" customHeight="1">
      <c r="A246" s="70"/>
      <c r="B246" s="70"/>
      <c r="C246" s="70"/>
      <c r="D246" s="70"/>
      <c r="E246" s="70"/>
      <c r="F246" s="70"/>
      <c r="G246" s="104" t="s">
        <v>150</v>
      </c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70" t="s">
        <v>49</v>
      </c>
      <c r="AA246" s="70"/>
      <c r="AB246" s="70"/>
      <c r="AC246" s="70"/>
      <c r="AD246" s="70"/>
      <c r="AE246" s="70" t="s">
        <v>61</v>
      </c>
      <c r="AF246" s="70"/>
      <c r="AG246" s="70"/>
      <c r="AH246" s="70"/>
      <c r="AI246" s="70"/>
      <c r="AJ246" s="70"/>
      <c r="AK246" s="70"/>
      <c r="AL246" s="70"/>
      <c r="AM246" s="70"/>
      <c r="AN246" s="70"/>
      <c r="AO246" s="85">
        <f>AO229</f>
        <v>50000</v>
      </c>
      <c r="AP246" s="85"/>
      <c r="AQ246" s="85"/>
      <c r="AR246" s="85"/>
      <c r="AS246" s="85"/>
      <c r="AT246" s="85"/>
      <c r="AU246" s="85"/>
      <c r="AV246" s="85"/>
      <c r="AW246" s="70"/>
      <c r="AX246" s="70"/>
      <c r="AY246" s="70"/>
      <c r="AZ246" s="70"/>
      <c r="BA246" s="70"/>
      <c r="BB246" s="70"/>
      <c r="BC246" s="70"/>
      <c r="BD246" s="70"/>
      <c r="BE246" s="85">
        <f t="shared" si="9"/>
        <v>50000</v>
      </c>
      <c r="BF246" s="85"/>
      <c r="BG246" s="85"/>
      <c r="BH246" s="85"/>
      <c r="BI246" s="85"/>
      <c r="BJ246" s="85"/>
      <c r="BK246" s="85"/>
      <c r="BL246" s="85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35.25" customHeight="1">
      <c r="A247" s="70"/>
      <c r="B247" s="70"/>
      <c r="C247" s="70"/>
      <c r="D247" s="70"/>
      <c r="E247" s="70"/>
      <c r="F247" s="70"/>
      <c r="G247" s="112" t="s">
        <v>223</v>
      </c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/>
      <c r="Z247" s="70" t="s">
        <v>49</v>
      </c>
      <c r="AA247" s="70"/>
      <c r="AB247" s="70"/>
      <c r="AC247" s="70"/>
      <c r="AD247" s="70"/>
      <c r="AE247" s="70" t="s">
        <v>61</v>
      </c>
      <c r="AF247" s="70"/>
      <c r="AG247" s="70"/>
      <c r="AH247" s="70"/>
      <c r="AI247" s="70"/>
      <c r="AJ247" s="70"/>
      <c r="AK247" s="70"/>
      <c r="AL247" s="70"/>
      <c r="AM247" s="70"/>
      <c r="AN247" s="70"/>
      <c r="AO247" s="85">
        <f>AO230</f>
        <v>500000</v>
      </c>
      <c r="AP247" s="85"/>
      <c r="AQ247" s="85"/>
      <c r="AR247" s="85"/>
      <c r="AS247" s="85"/>
      <c r="AT247" s="85"/>
      <c r="AU247" s="85"/>
      <c r="AV247" s="85"/>
      <c r="AW247" s="70"/>
      <c r="AX247" s="70"/>
      <c r="AY247" s="70"/>
      <c r="AZ247" s="70"/>
      <c r="BA247" s="70"/>
      <c r="BB247" s="70"/>
      <c r="BC247" s="70"/>
      <c r="BD247" s="70"/>
      <c r="BE247" s="85">
        <f>AO247+AW247</f>
        <v>500000</v>
      </c>
      <c r="BF247" s="85"/>
      <c r="BG247" s="85"/>
      <c r="BH247" s="85"/>
      <c r="BI247" s="85"/>
      <c r="BJ247" s="85"/>
      <c r="BK247" s="85"/>
      <c r="BL247" s="85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33" customHeight="1">
      <c r="A248" s="70"/>
      <c r="B248" s="70"/>
      <c r="C248" s="70"/>
      <c r="D248" s="70"/>
      <c r="E248" s="70"/>
      <c r="F248" s="70"/>
      <c r="G248" s="96" t="s">
        <v>225</v>
      </c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8"/>
      <c r="Z248" s="70" t="s">
        <v>49</v>
      </c>
      <c r="AA248" s="70"/>
      <c r="AB248" s="70"/>
      <c r="AC248" s="70"/>
      <c r="AD248" s="70"/>
      <c r="AE248" s="70" t="s">
        <v>61</v>
      </c>
      <c r="AF248" s="70"/>
      <c r="AG248" s="70"/>
      <c r="AH248" s="70"/>
      <c r="AI248" s="70"/>
      <c r="AJ248" s="70"/>
      <c r="AK248" s="70"/>
      <c r="AL248" s="70"/>
      <c r="AM248" s="70"/>
      <c r="AN248" s="70"/>
      <c r="AO248" s="85">
        <f>AO234</f>
        <v>300000</v>
      </c>
      <c r="AP248" s="85"/>
      <c r="AQ248" s="85"/>
      <c r="AR248" s="85"/>
      <c r="AS248" s="85"/>
      <c r="AT248" s="85"/>
      <c r="AU248" s="85"/>
      <c r="AV248" s="85"/>
      <c r="AW248" s="70"/>
      <c r="AX248" s="70"/>
      <c r="AY248" s="70"/>
      <c r="AZ248" s="70"/>
      <c r="BA248" s="70"/>
      <c r="BB248" s="70"/>
      <c r="BC248" s="70"/>
      <c r="BD248" s="70"/>
      <c r="BE248" s="85">
        <f>AO248+AW248</f>
        <v>300000</v>
      </c>
      <c r="BF248" s="85"/>
      <c r="BG248" s="85"/>
      <c r="BH248" s="85"/>
      <c r="BI248" s="85"/>
      <c r="BJ248" s="85"/>
      <c r="BK248" s="85"/>
      <c r="BL248" s="85"/>
      <c r="BP248" s="55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18.75" customHeight="1">
      <c r="A249" s="70"/>
      <c r="B249" s="70"/>
      <c r="C249" s="70"/>
      <c r="D249" s="70"/>
      <c r="E249" s="70"/>
      <c r="F249" s="70"/>
      <c r="G249" s="102" t="s">
        <v>53</v>
      </c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85"/>
      <c r="BF249" s="85"/>
      <c r="BG249" s="85"/>
      <c r="BH249" s="85"/>
      <c r="BI249" s="85"/>
      <c r="BJ249" s="85"/>
      <c r="BK249" s="85"/>
      <c r="BL249" s="85"/>
      <c r="BP249" s="55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35.25" customHeight="1">
      <c r="A250" s="70"/>
      <c r="B250" s="70"/>
      <c r="C250" s="70"/>
      <c r="D250" s="70"/>
      <c r="E250" s="70"/>
      <c r="F250" s="70"/>
      <c r="G250" s="104" t="s">
        <v>221</v>
      </c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70" t="s">
        <v>54</v>
      </c>
      <c r="AA250" s="70"/>
      <c r="AB250" s="70"/>
      <c r="AC250" s="70"/>
      <c r="AD250" s="70"/>
      <c r="AE250" s="70" t="s">
        <v>61</v>
      </c>
      <c r="AF250" s="70"/>
      <c r="AG250" s="70"/>
      <c r="AH250" s="70"/>
      <c r="AI250" s="70"/>
      <c r="AJ250" s="70"/>
      <c r="AK250" s="70"/>
      <c r="AL250" s="70"/>
      <c r="AM250" s="70"/>
      <c r="AN250" s="70"/>
      <c r="AO250" s="85">
        <f>AO225/132000*100</f>
        <v>113.63636363636364</v>
      </c>
      <c r="AP250" s="85"/>
      <c r="AQ250" s="85"/>
      <c r="AR250" s="85"/>
      <c r="AS250" s="85"/>
      <c r="AT250" s="85"/>
      <c r="AU250" s="85"/>
      <c r="AV250" s="85"/>
      <c r="AW250" s="70"/>
      <c r="AX250" s="70"/>
      <c r="AY250" s="70"/>
      <c r="AZ250" s="70"/>
      <c r="BA250" s="70"/>
      <c r="BB250" s="70"/>
      <c r="BC250" s="70"/>
      <c r="BD250" s="70"/>
      <c r="BE250" s="85">
        <f t="shared" si="9"/>
        <v>113.63636363636364</v>
      </c>
      <c r="BF250" s="85"/>
      <c r="BG250" s="85"/>
      <c r="BH250" s="85"/>
      <c r="BI250" s="85"/>
      <c r="BJ250" s="85"/>
      <c r="BK250" s="85"/>
      <c r="BL250" s="85"/>
      <c r="BP250" s="55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52.5" customHeight="1">
      <c r="A251" s="70"/>
      <c r="B251" s="70"/>
      <c r="C251" s="70"/>
      <c r="D251" s="70"/>
      <c r="E251" s="70"/>
      <c r="F251" s="70"/>
      <c r="G251" s="103" t="s">
        <v>237</v>
      </c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70" t="s">
        <v>54</v>
      </c>
      <c r="AA251" s="70"/>
      <c r="AB251" s="70"/>
      <c r="AC251" s="70"/>
      <c r="AD251" s="70"/>
      <c r="AE251" s="70" t="s">
        <v>61</v>
      </c>
      <c r="AF251" s="70"/>
      <c r="AG251" s="70"/>
      <c r="AH251" s="70"/>
      <c r="AI251" s="70"/>
      <c r="AJ251" s="70"/>
      <c r="AK251" s="70"/>
      <c r="AL251" s="70"/>
      <c r="AM251" s="70"/>
      <c r="AN251" s="70"/>
      <c r="AO251" s="85">
        <f>(AO227+AO231+AO232+AO233)/(AO227+AO231+AO232+AO233+150000)*100</f>
        <v>90.1639344262295</v>
      </c>
      <c r="AP251" s="85"/>
      <c r="AQ251" s="85"/>
      <c r="AR251" s="85"/>
      <c r="AS251" s="85"/>
      <c r="AT251" s="85"/>
      <c r="AU251" s="85"/>
      <c r="AV251" s="85"/>
      <c r="AW251" s="70"/>
      <c r="AX251" s="70"/>
      <c r="AY251" s="70"/>
      <c r="AZ251" s="70"/>
      <c r="BA251" s="70"/>
      <c r="BB251" s="70"/>
      <c r="BC251" s="70"/>
      <c r="BD251" s="70"/>
      <c r="BE251" s="85">
        <f t="shared" si="9"/>
        <v>90.1639344262295</v>
      </c>
      <c r="BF251" s="85"/>
      <c r="BG251" s="85"/>
      <c r="BH251" s="85"/>
      <c r="BI251" s="85"/>
      <c r="BJ251" s="85"/>
      <c r="BK251" s="85"/>
      <c r="BL251" s="85"/>
      <c r="BP251" s="55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63.75" customHeight="1">
      <c r="A252" s="70"/>
      <c r="B252" s="70"/>
      <c r="C252" s="70"/>
      <c r="D252" s="70"/>
      <c r="E252" s="70"/>
      <c r="F252" s="70"/>
      <c r="G252" s="103" t="s">
        <v>151</v>
      </c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70" t="s">
        <v>54</v>
      </c>
      <c r="AA252" s="70"/>
      <c r="AB252" s="70"/>
      <c r="AC252" s="70"/>
      <c r="AD252" s="70"/>
      <c r="AE252" s="70" t="s">
        <v>61</v>
      </c>
      <c r="AF252" s="70"/>
      <c r="AG252" s="70"/>
      <c r="AH252" s="70"/>
      <c r="AI252" s="70"/>
      <c r="AJ252" s="70"/>
      <c r="AK252" s="70"/>
      <c r="AL252" s="70"/>
      <c r="AM252" s="70"/>
      <c r="AN252" s="70"/>
      <c r="AO252" s="85">
        <f>AO239/AO238*100</f>
        <v>40.74074074074074</v>
      </c>
      <c r="AP252" s="85"/>
      <c r="AQ252" s="85"/>
      <c r="AR252" s="85"/>
      <c r="AS252" s="85"/>
      <c r="AT252" s="85"/>
      <c r="AU252" s="85"/>
      <c r="AV252" s="85"/>
      <c r="AW252" s="70"/>
      <c r="AX252" s="70"/>
      <c r="AY252" s="70"/>
      <c r="AZ252" s="70"/>
      <c r="BA252" s="70"/>
      <c r="BB252" s="70"/>
      <c r="BC252" s="70"/>
      <c r="BD252" s="70"/>
      <c r="BE252" s="85">
        <f t="shared" si="9"/>
        <v>40.74074074074074</v>
      </c>
      <c r="BF252" s="85"/>
      <c r="BG252" s="85"/>
      <c r="BH252" s="85"/>
      <c r="BI252" s="85"/>
      <c r="BJ252" s="85"/>
      <c r="BK252" s="85"/>
      <c r="BL252" s="85"/>
      <c r="BP252" s="55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39" customHeight="1">
      <c r="A253" s="70"/>
      <c r="B253" s="70"/>
      <c r="C253" s="70"/>
      <c r="D253" s="70"/>
      <c r="E253" s="70"/>
      <c r="F253" s="70"/>
      <c r="G253" s="103" t="s">
        <v>235</v>
      </c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70" t="s">
        <v>54</v>
      </c>
      <c r="AA253" s="70"/>
      <c r="AB253" s="70"/>
      <c r="AC253" s="70"/>
      <c r="AD253" s="70"/>
      <c r="AE253" s="70" t="s">
        <v>61</v>
      </c>
      <c r="AF253" s="70"/>
      <c r="AG253" s="70"/>
      <c r="AH253" s="70"/>
      <c r="AI253" s="70"/>
      <c r="AJ253" s="70"/>
      <c r="AK253" s="70"/>
      <c r="AL253" s="70"/>
      <c r="AM253" s="70"/>
      <c r="AN253" s="70"/>
      <c r="AO253" s="85">
        <f>AO228/500000*100</f>
        <v>100</v>
      </c>
      <c r="AP253" s="85"/>
      <c r="AQ253" s="85"/>
      <c r="AR253" s="85"/>
      <c r="AS253" s="85"/>
      <c r="AT253" s="85"/>
      <c r="AU253" s="85"/>
      <c r="AV253" s="85"/>
      <c r="AW253" s="70"/>
      <c r="AX253" s="70"/>
      <c r="AY253" s="70"/>
      <c r="AZ253" s="70"/>
      <c r="BA253" s="70"/>
      <c r="BB253" s="70"/>
      <c r="BC253" s="70"/>
      <c r="BD253" s="70"/>
      <c r="BE253" s="85">
        <f t="shared" si="9"/>
        <v>100</v>
      </c>
      <c r="BF253" s="85"/>
      <c r="BG253" s="85"/>
      <c r="BH253" s="85"/>
      <c r="BI253" s="85"/>
      <c r="BJ253" s="85"/>
      <c r="BK253" s="85"/>
      <c r="BL253" s="85"/>
      <c r="BP253" s="55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15.7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P254" s="55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35.25" customHeight="1">
      <c r="A255" s="70" t="s">
        <v>15</v>
      </c>
      <c r="B255" s="70"/>
      <c r="C255" s="70"/>
      <c r="D255" s="70"/>
      <c r="E255" s="70"/>
      <c r="F255" s="70"/>
      <c r="G255" s="70" t="s">
        <v>28</v>
      </c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 t="s">
        <v>2</v>
      </c>
      <c r="AA255" s="70"/>
      <c r="AB255" s="70"/>
      <c r="AC255" s="70"/>
      <c r="AD255" s="70"/>
      <c r="AE255" s="70" t="s">
        <v>1</v>
      </c>
      <c r="AF255" s="70"/>
      <c r="AG255" s="70"/>
      <c r="AH255" s="70"/>
      <c r="AI255" s="70"/>
      <c r="AJ255" s="70"/>
      <c r="AK255" s="70"/>
      <c r="AL255" s="70"/>
      <c r="AM255" s="70"/>
      <c r="AN255" s="70"/>
      <c r="AO255" s="70" t="s">
        <v>16</v>
      </c>
      <c r="AP255" s="70"/>
      <c r="AQ255" s="70"/>
      <c r="AR255" s="70"/>
      <c r="AS255" s="70"/>
      <c r="AT255" s="70"/>
      <c r="AU255" s="70"/>
      <c r="AV255" s="70"/>
      <c r="AW255" s="70" t="s">
        <v>17</v>
      </c>
      <c r="AX255" s="70"/>
      <c r="AY255" s="70"/>
      <c r="AZ255" s="70"/>
      <c r="BA255" s="70"/>
      <c r="BB255" s="70"/>
      <c r="BC255" s="70"/>
      <c r="BD255" s="70"/>
      <c r="BE255" s="70" t="s">
        <v>14</v>
      </c>
      <c r="BF255" s="70"/>
      <c r="BG255" s="70"/>
      <c r="BH255" s="70"/>
      <c r="BI255" s="70"/>
      <c r="BJ255" s="70"/>
      <c r="BK255" s="70"/>
      <c r="BL255" s="70"/>
      <c r="BP255" s="55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16.5" customHeight="1">
      <c r="A256" s="70">
        <v>1</v>
      </c>
      <c r="B256" s="70"/>
      <c r="C256" s="70"/>
      <c r="D256" s="70"/>
      <c r="E256" s="70"/>
      <c r="F256" s="70"/>
      <c r="G256" s="70">
        <v>2</v>
      </c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>
        <v>3</v>
      </c>
      <c r="AA256" s="70"/>
      <c r="AB256" s="70"/>
      <c r="AC256" s="70"/>
      <c r="AD256" s="70"/>
      <c r="AE256" s="70">
        <v>4</v>
      </c>
      <c r="AF256" s="70"/>
      <c r="AG256" s="70"/>
      <c r="AH256" s="70"/>
      <c r="AI256" s="70"/>
      <c r="AJ256" s="70"/>
      <c r="AK256" s="70"/>
      <c r="AL256" s="70"/>
      <c r="AM256" s="70"/>
      <c r="AN256" s="70"/>
      <c r="AO256" s="70">
        <v>5</v>
      </c>
      <c r="AP256" s="70"/>
      <c r="AQ256" s="70"/>
      <c r="AR256" s="70"/>
      <c r="AS256" s="70"/>
      <c r="AT256" s="70"/>
      <c r="AU256" s="70"/>
      <c r="AV256" s="70"/>
      <c r="AW256" s="70">
        <v>6</v>
      </c>
      <c r="AX256" s="70"/>
      <c r="AY256" s="70"/>
      <c r="AZ256" s="70"/>
      <c r="BA256" s="70"/>
      <c r="BB256" s="70"/>
      <c r="BC256" s="70"/>
      <c r="BD256" s="70"/>
      <c r="BE256" s="70">
        <v>7</v>
      </c>
      <c r="BF256" s="70"/>
      <c r="BG256" s="70"/>
      <c r="BH256" s="70"/>
      <c r="BI256" s="70"/>
      <c r="BJ256" s="70"/>
      <c r="BK256" s="70"/>
      <c r="BL256" s="70"/>
      <c r="BP256" s="55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47"/>
      <c r="CC256" s="47"/>
      <c r="CD256" s="47"/>
      <c r="CE256" s="47"/>
      <c r="CF256" s="47"/>
      <c r="CG256" s="47"/>
    </row>
    <row r="257" spans="1:85" ht="35.25" customHeight="1">
      <c r="A257" s="89"/>
      <c r="B257" s="89"/>
      <c r="C257" s="89"/>
      <c r="D257" s="89"/>
      <c r="E257" s="89"/>
      <c r="F257" s="89"/>
      <c r="G257" s="102" t="s">
        <v>78</v>
      </c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P257" s="55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47"/>
      <c r="CC257" s="47"/>
      <c r="CD257" s="47"/>
      <c r="CE257" s="47"/>
      <c r="CF257" s="47"/>
      <c r="CG257" s="47"/>
    </row>
    <row r="258" spans="1:85" ht="18" customHeight="1">
      <c r="A258" s="89"/>
      <c r="B258" s="89"/>
      <c r="C258" s="89"/>
      <c r="D258" s="89"/>
      <c r="E258" s="89"/>
      <c r="F258" s="89"/>
      <c r="G258" s="102" t="s">
        <v>48</v>
      </c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69"/>
      <c r="AP258" s="69"/>
      <c r="AQ258" s="69"/>
      <c r="AR258" s="69"/>
      <c r="AS258" s="69"/>
      <c r="AT258" s="69"/>
      <c r="AU258" s="69"/>
      <c r="AV258" s="69"/>
      <c r="AW258" s="89"/>
      <c r="AX258" s="89"/>
      <c r="AY258" s="89"/>
      <c r="AZ258" s="89"/>
      <c r="BA258" s="89"/>
      <c r="BB258" s="89"/>
      <c r="BC258" s="89"/>
      <c r="BD258" s="89"/>
      <c r="BE258" s="85"/>
      <c r="BF258" s="85"/>
      <c r="BG258" s="85"/>
      <c r="BH258" s="85"/>
      <c r="BI258" s="85"/>
      <c r="BJ258" s="85"/>
      <c r="BK258" s="85"/>
      <c r="BL258" s="85"/>
      <c r="BP258" s="55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47"/>
      <c r="CC258" s="47"/>
      <c r="CD258" s="47"/>
      <c r="CE258" s="47"/>
      <c r="CF258" s="47"/>
      <c r="CG258" s="47"/>
    </row>
    <row r="259" spans="1:85" ht="18" customHeight="1">
      <c r="A259" s="91"/>
      <c r="B259" s="91"/>
      <c r="C259" s="91"/>
      <c r="D259" s="91"/>
      <c r="E259" s="91"/>
      <c r="F259" s="91"/>
      <c r="G259" s="103" t="s">
        <v>89</v>
      </c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70" t="s">
        <v>49</v>
      </c>
      <c r="AA259" s="70"/>
      <c r="AB259" s="70"/>
      <c r="AC259" s="70"/>
      <c r="AD259" s="70"/>
      <c r="AE259" s="70" t="s">
        <v>60</v>
      </c>
      <c r="AF259" s="70"/>
      <c r="AG259" s="70"/>
      <c r="AH259" s="70"/>
      <c r="AI259" s="70"/>
      <c r="AJ259" s="70"/>
      <c r="AK259" s="70"/>
      <c r="AL259" s="70"/>
      <c r="AM259" s="70"/>
      <c r="AN259" s="70"/>
      <c r="AO259" s="69">
        <f>SUM(AO260:AV261)</f>
        <v>384270</v>
      </c>
      <c r="AP259" s="69"/>
      <c r="AQ259" s="69"/>
      <c r="AR259" s="69"/>
      <c r="AS259" s="69"/>
      <c r="AT259" s="69"/>
      <c r="AU259" s="69"/>
      <c r="AV259" s="69"/>
      <c r="AW259" s="89"/>
      <c r="AX259" s="89"/>
      <c r="AY259" s="89"/>
      <c r="AZ259" s="89"/>
      <c r="BA259" s="89"/>
      <c r="BB259" s="89"/>
      <c r="BC259" s="89"/>
      <c r="BD259" s="89"/>
      <c r="BE259" s="69">
        <f aca="true" t="shared" si="10" ref="BE259:BE269">AO259+AW259</f>
        <v>384270</v>
      </c>
      <c r="BF259" s="69"/>
      <c r="BG259" s="69"/>
      <c r="BH259" s="69"/>
      <c r="BI259" s="69"/>
      <c r="BJ259" s="69"/>
      <c r="BK259" s="69"/>
      <c r="BL259" s="69"/>
      <c r="BP259" s="55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47"/>
      <c r="CC259" s="47"/>
      <c r="CD259" s="47"/>
      <c r="CE259" s="47"/>
      <c r="CF259" s="47"/>
      <c r="CG259" s="47"/>
    </row>
    <row r="260" spans="1:85" ht="35.25" customHeight="1">
      <c r="A260" s="91"/>
      <c r="B260" s="91"/>
      <c r="C260" s="91"/>
      <c r="D260" s="91"/>
      <c r="E260" s="91"/>
      <c r="F260" s="91"/>
      <c r="G260" s="108" t="s">
        <v>152</v>
      </c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70" t="s">
        <v>49</v>
      </c>
      <c r="AA260" s="70"/>
      <c r="AB260" s="70"/>
      <c r="AC260" s="70"/>
      <c r="AD260" s="70"/>
      <c r="AE260" s="70" t="s">
        <v>103</v>
      </c>
      <c r="AF260" s="70"/>
      <c r="AG260" s="70"/>
      <c r="AH260" s="70"/>
      <c r="AI260" s="70"/>
      <c r="AJ260" s="70"/>
      <c r="AK260" s="70"/>
      <c r="AL260" s="70"/>
      <c r="AM260" s="70"/>
      <c r="AN260" s="70"/>
      <c r="AO260" s="69">
        <v>263770</v>
      </c>
      <c r="AP260" s="69"/>
      <c r="AQ260" s="69"/>
      <c r="AR260" s="69"/>
      <c r="AS260" s="69"/>
      <c r="AT260" s="69"/>
      <c r="AU260" s="69"/>
      <c r="AV260" s="69"/>
      <c r="AW260" s="89"/>
      <c r="AX260" s="89"/>
      <c r="AY260" s="89"/>
      <c r="AZ260" s="89"/>
      <c r="BA260" s="89"/>
      <c r="BB260" s="89"/>
      <c r="BC260" s="89"/>
      <c r="BD260" s="89"/>
      <c r="BE260" s="69">
        <f t="shared" si="10"/>
        <v>263770</v>
      </c>
      <c r="BF260" s="69"/>
      <c r="BG260" s="69"/>
      <c r="BH260" s="69"/>
      <c r="BI260" s="69"/>
      <c r="BJ260" s="69"/>
      <c r="BK260" s="69"/>
      <c r="BL260" s="69"/>
      <c r="BP260" s="55"/>
      <c r="BQ260" s="61"/>
      <c r="BR260" s="61">
        <v>263770</v>
      </c>
      <c r="BS260" s="61"/>
      <c r="BT260" s="61"/>
      <c r="BU260" s="61"/>
      <c r="BV260" s="61"/>
      <c r="BW260" s="61"/>
      <c r="BX260" s="61"/>
      <c r="BY260" s="61"/>
      <c r="BZ260" s="61"/>
      <c r="CA260" s="61"/>
      <c r="CB260" s="47"/>
      <c r="CC260" s="47"/>
      <c r="CD260" s="47"/>
      <c r="CE260" s="47"/>
      <c r="CF260" s="47"/>
      <c r="CG260" s="47"/>
    </row>
    <row r="261" spans="1:85" ht="69.75" customHeight="1">
      <c r="A261" s="91"/>
      <c r="B261" s="91"/>
      <c r="C261" s="91"/>
      <c r="D261" s="91"/>
      <c r="E261" s="91"/>
      <c r="F261" s="91"/>
      <c r="G261" s="103" t="s">
        <v>153</v>
      </c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70" t="s">
        <v>49</v>
      </c>
      <c r="AA261" s="70"/>
      <c r="AB261" s="70"/>
      <c r="AC261" s="70"/>
      <c r="AD261" s="70"/>
      <c r="AE261" s="70" t="s">
        <v>106</v>
      </c>
      <c r="AF261" s="70"/>
      <c r="AG261" s="70"/>
      <c r="AH261" s="70"/>
      <c r="AI261" s="70"/>
      <c r="AJ261" s="70"/>
      <c r="AK261" s="70"/>
      <c r="AL261" s="70"/>
      <c r="AM261" s="70"/>
      <c r="AN261" s="70"/>
      <c r="AO261" s="69">
        <f>33700+86800</f>
        <v>120500</v>
      </c>
      <c r="AP261" s="69"/>
      <c r="AQ261" s="69"/>
      <c r="AR261" s="69"/>
      <c r="AS261" s="69"/>
      <c r="AT261" s="69"/>
      <c r="AU261" s="69"/>
      <c r="AV261" s="69"/>
      <c r="AW261" s="89"/>
      <c r="AX261" s="89"/>
      <c r="AY261" s="89"/>
      <c r="AZ261" s="89"/>
      <c r="BA261" s="89"/>
      <c r="BB261" s="89"/>
      <c r="BC261" s="89"/>
      <c r="BD261" s="89"/>
      <c r="BE261" s="69">
        <f t="shared" si="10"/>
        <v>120500</v>
      </c>
      <c r="BF261" s="69"/>
      <c r="BG261" s="69"/>
      <c r="BH261" s="69"/>
      <c r="BI261" s="69"/>
      <c r="BJ261" s="69"/>
      <c r="BK261" s="69"/>
      <c r="BL261" s="69"/>
      <c r="BP261" s="55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47"/>
      <c r="CC261" s="47"/>
      <c r="CD261" s="47"/>
      <c r="CE261" s="47"/>
      <c r="CF261" s="47"/>
      <c r="CG261" s="47"/>
    </row>
    <row r="262" spans="1:85" ht="18" customHeight="1">
      <c r="A262" s="91"/>
      <c r="B262" s="91"/>
      <c r="C262" s="91"/>
      <c r="D262" s="91"/>
      <c r="E262" s="91"/>
      <c r="F262" s="91"/>
      <c r="G262" s="102" t="s">
        <v>51</v>
      </c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89"/>
      <c r="AA262" s="89"/>
      <c r="AB262" s="89"/>
      <c r="AC262" s="89"/>
      <c r="AD262" s="89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69"/>
      <c r="AP262" s="69"/>
      <c r="AQ262" s="69"/>
      <c r="AR262" s="69"/>
      <c r="AS262" s="69"/>
      <c r="AT262" s="69"/>
      <c r="AU262" s="69"/>
      <c r="AV262" s="69"/>
      <c r="AW262" s="89"/>
      <c r="AX262" s="89"/>
      <c r="AY262" s="89"/>
      <c r="AZ262" s="89"/>
      <c r="BA262" s="89"/>
      <c r="BB262" s="89"/>
      <c r="BC262" s="89"/>
      <c r="BD262" s="89"/>
      <c r="BE262" s="85"/>
      <c r="BF262" s="85"/>
      <c r="BG262" s="85"/>
      <c r="BH262" s="85"/>
      <c r="BI262" s="85"/>
      <c r="BJ262" s="85"/>
      <c r="BK262" s="85"/>
      <c r="BL262" s="85"/>
      <c r="BP262" s="55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47"/>
      <c r="CC262" s="47"/>
      <c r="CD262" s="47"/>
      <c r="CE262" s="47"/>
      <c r="CF262" s="47"/>
      <c r="CG262" s="47"/>
    </row>
    <row r="263" spans="1:85" ht="22.5" customHeight="1">
      <c r="A263" s="91"/>
      <c r="B263" s="91"/>
      <c r="C263" s="91"/>
      <c r="D263" s="91"/>
      <c r="E263" s="91"/>
      <c r="F263" s="91"/>
      <c r="G263" s="103" t="s">
        <v>154</v>
      </c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70" t="s">
        <v>50</v>
      </c>
      <c r="AA263" s="70"/>
      <c r="AB263" s="70"/>
      <c r="AC263" s="70"/>
      <c r="AD263" s="70"/>
      <c r="AE263" s="70" t="s">
        <v>106</v>
      </c>
      <c r="AF263" s="70"/>
      <c r="AG263" s="70"/>
      <c r="AH263" s="70"/>
      <c r="AI263" s="70"/>
      <c r="AJ263" s="70"/>
      <c r="AK263" s="70"/>
      <c r="AL263" s="70"/>
      <c r="AM263" s="70"/>
      <c r="AN263" s="70"/>
      <c r="AO263" s="95">
        <v>3</v>
      </c>
      <c r="AP263" s="95"/>
      <c r="AQ263" s="95"/>
      <c r="AR263" s="95"/>
      <c r="AS263" s="95"/>
      <c r="AT263" s="95"/>
      <c r="AU263" s="95"/>
      <c r="AV263" s="95"/>
      <c r="AW263" s="222"/>
      <c r="AX263" s="222"/>
      <c r="AY263" s="222"/>
      <c r="AZ263" s="222"/>
      <c r="BA263" s="222"/>
      <c r="BB263" s="222"/>
      <c r="BC263" s="222"/>
      <c r="BD263" s="222"/>
      <c r="BE263" s="95">
        <f t="shared" si="10"/>
        <v>3</v>
      </c>
      <c r="BF263" s="95"/>
      <c r="BG263" s="95"/>
      <c r="BH263" s="95"/>
      <c r="BI263" s="95"/>
      <c r="BJ263" s="95"/>
      <c r="BK263" s="95"/>
      <c r="BL263" s="95"/>
      <c r="BP263" s="55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47"/>
      <c r="CC263" s="47"/>
      <c r="CD263" s="47"/>
      <c r="CE263" s="47"/>
      <c r="CF263" s="47"/>
      <c r="CG263" s="47"/>
    </row>
    <row r="264" spans="1:85" ht="33" customHeight="1">
      <c r="A264" s="91"/>
      <c r="B264" s="91"/>
      <c r="C264" s="91"/>
      <c r="D264" s="91"/>
      <c r="E264" s="91"/>
      <c r="F264" s="91"/>
      <c r="G264" s="104" t="s">
        <v>155</v>
      </c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70" t="s">
        <v>102</v>
      </c>
      <c r="AA264" s="70"/>
      <c r="AB264" s="70"/>
      <c r="AC264" s="70"/>
      <c r="AD264" s="70"/>
      <c r="AE264" s="70" t="s">
        <v>106</v>
      </c>
      <c r="AF264" s="70"/>
      <c r="AG264" s="70"/>
      <c r="AH264" s="70"/>
      <c r="AI264" s="70"/>
      <c r="AJ264" s="70"/>
      <c r="AK264" s="70"/>
      <c r="AL264" s="70"/>
      <c r="AM264" s="70"/>
      <c r="AN264" s="70"/>
      <c r="AO264" s="85">
        <f>AO261/AO267</f>
        <v>9114.97730711044</v>
      </c>
      <c r="AP264" s="85"/>
      <c r="AQ264" s="85"/>
      <c r="AR264" s="85"/>
      <c r="AS264" s="85"/>
      <c r="AT264" s="85"/>
      <c r="AU264" s="85"/>
      <c r="AV264" s="85"/>
      <c r="AW264" s="220"/>
      <c r="AX264" s="220"/>
      <c r="AY264" s="220"/>
      <c r="AZ264" s="220"/>
      <c r="BA264" s="220"/>
      <c r="BB264" s="220"/>
      <c r="BC264" s="220"/>
      <c r="BD264" s="220"/>
      <c r="BE264" s="85">
        <f t="shared" si="10"/>
        <v>9114.97730711044</v>
      </c>
      <c r="BF264" s="85"/>
      <c r="BG264" s="85"/>
      <c r="BH264" s="85"/>
      <c r="BI264" s="85"/>
      <c r="BJ264" s="85"/>
      <c r="BK264" s="85"/>
      <c r="BL264" s="85"/>
      <c r="BP264" s="55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47"/>
      <c r="CC264" s="47"/>
      <c r="CD264" s="47"/>
      <c r="CE264" s="47"/>
      <c r="CF264" s="47"/>
      <c r="CG264" s="47"/>
    </row>
    <row r="265" spans="1:85" ht="18" customHeight="1">
      <c r="A265" s="91"/>
      <c r="B265" s="91"/>
      <c r="C265" s="91"/>
      <c r="D265" s="91"/>
      <c r="E265" s="91"/>
      <c r="F265" s="91"/>
      <c r="G265" s="102" t="s">
        <v>52</v>
      </c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69"/>
      <c r="AP265" s="69"/>
      <c r="AQ265" s="69"/>
      <c r="AR265" s="69"/>
      <c r="AS265" s="69"/>
      <c r="AT265" s="69"/>
      <c r="AU265" s="69"/>
      <c r="AV265" s="69"/>
      <c r="AW265" s="89"/>
      <c r="AX265" s="89"/>
      <c r="AY265" s="89"/>
      <c r="AZ265" s="89"/>
      <c r="BA265" s="89"/>
      <c r="BB265" s="89"/>
      <c r="BC265" s="89"/>
      <c r="BD265" s="89"/>
      <c r="BE265" s="85"/>
      <c r="BF265" s="85"/>
      <c r="BG265" s="85"/>
      <c r="BH265" s="85"/>
      <c r="BI265" s="85"/>
      <c r="BJ265" s="85"/>
      <c r="BK265" s="85"/>
      <c r="BL265" s="85"/>
      <c r="BP265" s="55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47"/>
      <c r="CC265" s="47"/>
      <c r="CD265" s="47"/>
      <c r="CE265" s="47"/>
      <c r="CF265" s="47"/>
      <c r="CG265" s="47"/>
    </row>
    <row r="266" spans="1:85" ht="21.75" customHeight="1">
      <c r="A266" s="91"/>
      <c r="B266" s="91"/>
      <c r="C266" s="91"/>
      <c r="D266" s="91"/>
      <c r="E266" s="91"/>
      <c r="F266" s="91"/>
      <c r="G266" s="104" t="s">
        <v>156</v>
      </c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70" t="s">
        <v>49</v>
      </c>
      <c r="AA266" s="70"/>
      <c r="AB266" s="70"/>
      <c r="AC266" s="70"/>
      <c r="AD266" s="70"/>
      <c r="AE266" s="70" t="s">
        <v>61</v>
      </c>
      <c r="AF266" s="70"/>
      <c r="AG266" s="70"/>
      <c r="AH266" s="70"/>
      <c r="AI266" s="70"/>
      <c r="AJ266" s="70"/>
      <c r="AK266" s="70"/>
      <c r="AL266" s="70"/>
      <c r="AM266" s="70"/>
      <c r="AN266" s="70"/>
      <c r="AO266" s="69">
        <f>AO260/AO263</f>
        <v>87923.33333333333</v>
      </c>
      <c r="AP266" s="69"/>
      <c r="AQ266" s="69"/>
      <c r="AR266" s="69"/>
      <c r="AS266" s="69"/>
      <c r="AT266" s="69"/>
      <c r="AU266" s="69"/>
      <c r="AV266" s="69"/>
      <c r="AW266" s="89"/>
      <c r="AX266" s="89"/>
      <c r="AY266" s="89"/>
      <c r="AZ266" s="89"/>
      <c r="BA266" s="89"/>
      <c r="BB266" s="89"/>
      <c r="BC266" s="89"/>
      <c r="BD266" s="89"/>
      <c r="BE266" s="85">
        <f t="shared" si="10"/>
        <v>87923.33333333333</v>
      </c>
      <c r="BF266" s="85"/>
      <c r="BG266" s="85"/>
      <c r="BH266" s="85"/>
      <c r="BI266" s="85"/>
      <c r="BJ266" s="85"/>
      <c r="BK266" s="85"/>
      <c r="BL266" s="85"/>
      <c r="BP266" s="55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47"/>
      <c r="CC266" s="47"/>
      <c r="CD266" s="47"/>
      <c r="CE266" s="47"/>
      <c r="CF266" s="47"/>
      <c r="CG266" s="47"/>
    </row>
    <row r="267" spans="1:85" ht="36" customHeight="1">
      <c r="A267" s="91"/>
      <c r="B267" s="91"/>
      <c r="C267" s="91"/>
      <c r="D267" s="91"/>
      <c r="E267" s="91"/>
      <c r="F267" s="91"/>
      <c r="G267" s="105" t="s">
        <v>255</v>
      </c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7"/>
      <c r="Z267" s="70" t="s">
        <v>49</v>
      </c>
      <c r="AA267" s="70"/>
      <c r="AB267" s="70"/>
      <c r="AC267" s="70"/>
      <c r="AD267" s="70"/>
      <c r="AE267" s="223" t="s">
        <v>254</v>
      </c>
      <c r="AF267" s="224"/>
      <c r="AG267" s="224"/>
      <c r="AH267" s="224"/>
      <c r="AI267" s="224"/>
      <c r="AJ267" s="224"/>
      <c r="AK267" s="224"/>
      <c r="AL267" s="224"/>
      <c r="AM267" s="224"/>
      <c r="AN267" s="225"/>
      <c r="AO267" s="69">
        <v>13.22</v>
      </c>
      <c r="AP267" s="69"/>
      <c r="AQ267" s="69"/>
      <c r="AR267" s="69"/>
      <c r="AS267" s="69"/>
      <c r="AT267" s="69"/>
      <c r="AU267" s="69"/>
      <c r="AV267" s="69"/>
      <c r="AW267" s="89"/>
      <c r="AX267" s="89"/>
      <c r="AY267" s="89"/>
      <c r="AZ267" s="89"/>
      <c r="BA267" s="89"/>
      <c r="BB267" s="89"/>
      <c r="BC267" s="89"/>
      <c r="BD267" s="89"/>
      <c r="BE267" s="85">
        <f t="shared" si="10"/>
        <v>13.22</v>
      </c>
      <c r="BF267" s="85"/>
      <c r="BG267" s="85"/>
      <c r="BH267" s="85"/>
      <c r="BI267" s="85"/>
      <c r="BJ267" s="85"/>
      <c r="BK267" s="85"/>
      <c r="BL267" s="85"/>
      <c r="BP267" s="55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47"/>
      <c r="CC267" s="47"/>
      <c r="CD267" s="47"/>
      <c r="CE267" s="47"/>
      <c r="CF267" s="47"/>
      <c r="CG267" s="47"/>
    </row>
    <row r="268" spans="1:85" ht="18" customHeight="1">
      <c r="A268" s="91"/>
      <c r="B268" s="91"/>
      <c r="C268" s="91"/>
      <c r="D268" s="91"/>
      <c r="E268" s="91"/>
      <c r="F268" s="91"/>
      <c r="G268" s="102" t="s">
        <v>53</v>
      </c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69"/>
      <c r="AP268" s="69"/>
      <c r="AQ268" s="69"/>
      <c r="AR268" s="69"/>
      <c r="AS268" s="69"/>
      <c r="AT268" s="69"/>
      <c r="AU268" s="69"/>
      <c r="AV268" s="69"/>
      <c r="AW268" s="89"/>
      <c r="AX268" s="89"/>
      <c r="AY268" s="89"/>
      <c r="AZ268" s="89"/>
      <c r="BA268" s="89"/>
      <c r="BB268" s="89"/>
      <c r="BC268" s="89"/>
      <c r="BD268" s="89"/>
      <c r="BE268" s="85"/>
      <c r="BF268" s="85"/>
      <c r="BG268" s="85"/>
      <c r="BH268" s="85"/>
      <c r="BI268" s="85"/>
      <c r="BJ268" s="85"/>
      <c r="BK268" s="85"/>
      <c r="BL268" s="85"/>
      <c r="BP268" s="55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47"/>
      <c r="CC268" s="47"/>
      <c r="CD268" s="47"/>
      <c r="CE268" s="47"/>
      <c r="CF268" s="47"/>
      <c r="CG268" s="47"/>
    </row>
    <row r="269" spans="1:85" ht="48.75" customHeight="1">
      <c r="A269" s="91"/>
      <c r="B269" s="91"/>
      <c r="C269" s="91"/>
      <c r="D269" s="91"/>
      <c r="E269" s="91"/>
      <c r="F269" s="91"/>
      <c r="G269" s="104" t="s">
        <v>157</v>
      </c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70" t="s">
        <v>54</v>
      </c>
      <c r="AA269" s="70"/>
      <c r="AB269" s="70"/>
      <c r="AC269" s="70"/>
      <c r="AD269" s="70"/>
      <c r="AE269" s="70" t="s">
        <v>61</v>
      </c>
      <c r="AF269" s="70"/>
      <c r="AG269" s="70"/>
      <c r="AH269" s="70"/>
      <c r="AI269" s="70"/>
      <c r="AJ269" s="70"/>
      <c r="AK269" s="70"/>
      <c r="AL269" s="70"/>
      <c r="AM269" s="70"/>
      <c r="AN269" s="70"/>
      <c r="AO269" s="69">
        <f>AO264/9114.98*100</f>
        <v>99.99997045644027</v>
      </c>
      <c r="AP269" s="69"/>
      <c r="AQ269" s="69"/>
      <c r="AR269" s="69"/>
      <c r="AS269" s="69"/>
      <c r="AT269" s="69"/>
      <c r="AU269" s="69"/>
      <c r="AV269" s="69"/>
      <c r="AW269" s="89"/>
      <c r="AX269" s="89"/>
      <c r="AY269" s="89"/>
      <c r="AZ269" s="89"/>
      <c r="BA269" s="89"/>
      <c r="BB269" s="89"/>
      <c r="BC269" s="89"/>
      <c r="BD269" s="89"/>
      <c r="BE269" s="85">
        <f t="shared" si="10"/>
        <v>99.99997045644027</v>
      </c>
      <c r="BF269" s="85"/>
      <c r="BG269" s="85"/>
      <c r="BH269" s="85"/>
      <c r="BI269" s="85"/>
      <c r="BJ269" s="85"/>
      <c r="BK269" s="85"/>
      <c r="BL269" s="85"/>
      <c r="BP269" s="55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47"/>
      <c r="CC269" s="47"/>
      <c r="CD269" s="47"/>
      <c r="CE269" s="47"/>
      <c r="CF269" s="47"/>
      <c r="CG269" s="47"/>
    </row>
    <row r="270" spans="7:85" ht="6" customHeight="1">
      <c r="G270" s="42"/>
      <c r="H270" s="42"/>
      <c r="I270" s="42"/>
      <c r="J270" s="42"/>
      <c r="K270" s="42"/>
      <c r="L270" s="42"/>
      <c r="M270" s="42"/>
      <c r="N270" s="42"/>
      <c r="O270" s="42"/>
      <c r="P270" s="47"/>
      <c r="BP270" s="55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47"/>
      <c r="CC270" s="47"/>
      <c r="CD270" s="47"/>
      <c r="CE270" s="47"/>
      <c r="CF270" s="47"/>
      <c r="CG270" s="47"/>
    </row>
    <row r="271" spans="5:85" ht="15.75">
      <c r="E271" s="47"/>
      <c r="F271" s="47"/>
      <c r="G271" s="50"/>
      <c r="H271" s="50"/>
      <c r="I271" s="50"/>
      <c r="J271" s="50"/>
      <c r="K271" s="50"/>
      <c r="L271" s="50"/>
      <c r="M271" s="50"/>
      <c r="N271" s="50"/>
      <c r="O271" s="50"/>
      <c r="P271" s="47"/>
      <c r="BP271" s="55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47"/>
      <c r="CC271" s="47"/>
      <c r="CD271" s="47"/>
      <c r="CE271" s="47"/>
      <c r="CF271" s="47"/>
      <c r="CG271" s="47"/>
    </row>
    <row r="272" spans="1:85" ht="34.5" customHeight="1">
      <c r="A272" s="70" t="s">
        <v>15</v>
      </c>
      <c r="B272" s="70"/>
      <c r="C272" s="70"/>
      <c r="D272" s="70"/>
      <c r="E272" s="70"/>
      <c r="F272" s="70"/>
      <c r="G272" s="70" t="s">
        <v>28</v>
      </c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 t="s">
        <v>2</v>
      </c>
      <c r="AA272" s="70"/>
      <c r="AB272" s="70"/>
      <c r="AC272" s="70"/>
      <c r="AD272" s="70"/>
      <c r="AE272" s="70" t="s">
        <v>1</v>
      </c>
      <c r="AF272" s="70"/>
      <c r="AG272" s="70"/>
      <c r="AH272" s="70"/>
      <c r="AI272" s="70"/>
      <c r="AJ272" s="70"/>
      <c r="AK272" s="70"/>
      <c r="AL272" s="70"/>
      <c r="AM272" s="70"/>
      <c r="AN272" s="70"/>
      <c r="AO272" s="70" t="s">
        <v>16</v>
      </c>
      <c r="AP272" s="70"/>
      <c r="AQ272" s="70"/>
      <c r="AR272" s="70"/>
      <c r="AS272" s="70"/>
      <c r="AT272" s="70"/>
      <c r="AU272" s="70"/>
      <c r="AV272" s="70"/>
      <c r="AW272" s="70" t="s">
        <v>17</v>
      </c>
      <c r="AX272" s="70"/>
      <c r="AY272" s="70"/>
      <c r="AZ272" s="70"/>
      <c r="BA272" s="70"/>
      <c r="BB272" s="70"/>
      <c r="BC272" s="70"/>
      <c r="BD272" s="70"/>
      <c r="BE272" s="70" t="s">
        <v>14</v>
      </c>
      <c r="BF272" s="70"/>
      <c r="BG272" s="70"/>
      <c r="BH272" s="70"/>
      <c r="BI272" s="70"/>
      <c r="BJ272" s="70"/>
      <c r="BK272" s="70"/>
      <c r="BL272" s="70"/>
      <c r="BP272" s="55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47"/>
      <c r="CC272" s="47"/>
      <c r="CD272" s="47"/>
      <c r="CE272" s="47"/>
      <c r="CF272" s="47"/>
      <c r="CG272" s="47"/>
    </row>
    <row r="273" spans="1:85" ht="18" customHeight="1">
      <c r="A273" s="70">
        <v>1</v>
      </c>
      <c r="B273" s="70"/>
      <c r="C273" s="70"/>
      <c r="D273" s="70"/>
      <c r="E273" s="70"/>
      <c r="F273" s="70"/>
      <c r="G273" s="70">
        <v>2</v>
      </c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>
        <v>3</v>
      </c>
      <c r="AA273" s="70"/>
      <c r="AB273" s="70"/>
      <c r="AC273" s="70"/>
      <c r="AD273" s="70"/>
      <c r="AE273" s="70">
        <v>4</v>
      </c>
      <c r="AF273" s="70"/>
      <c r="AG273" s="70"/>
      <c r="AH273" s="70"/>
      <c r="AI273" s="70"/>
      <c r="AJ273" s="70"/>
      <c r="AK273" s="70"/>
      <c r="AL273" s="70"/>
      <c r="AM273" s="70"/>
      <c r="AN273" s="70"/>
      <c r="AO273" s="70">
        <v>5</v>
      </c>
      <c r="AP273" s="70"/>
      <c r="AQ273" s="70"/>
      <c r="AR273" s="70"/>
      <c r="AS273" s="70"/>
      <c r="AT273" s="70"/>
      <c r="AU273" s="70"/>
      <c r="AV273" s="70"/>
      <c r="AW273" s="70">
        <v>6</v>
      </c>
      <c r="AX273" s="70"/>
      <c r="AY273" s="70"/>
      <c r="AZ273" s="70"/>
      <c r="BA273" s="70"/>
      <c r="BB273" s="70"/>
      <c r="BC273" s="70"/>
      <c r="BD273" s="70"/>
      <c r="BE273" s="70">
        <v>7</v>
      </c>
      <c r="BF273" s="70"/>
      <c r="BG273" s="70"/>
      <c r="BH273" s="70"/>
      <c r="BI273" s="70"/>
      <c r="BJ273" s="70"/>
      <c r="BK273" s="70"/>
      <c r="BL273" s="70"/>
      <c r="BP273" s="55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47"/>
      <c r="CC273" s="47"/>
      <c r="CD273" s="47"/>
      <c r="CE273" s="47"/>
      <c r="CF273" s="47"/>
      <c r="CG273" s="47"/>
    </row>
    <row r="274" spans="1:85" ht="18" customHeight="1">
      <c r="A274" s="91"/>
      <c r="B274" s="91"/>
      <c r="C274" s="91"/>
      <c r="D274" s="91"/>
      <c r="E274" s="91"/>
      <c r="F274" s="91"/>
      <c r="G274" s="109" t="s">
        <v>206</v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1"/>
      <c r="AO274" s="69"/>
      <c r="AP274" s="69"/>
      <c r="AQ274" s="69"/>
      <c r="AR274" s="69"/>
      <c r="AS274" s="69"/>
      <c r="AT274" s="69"/>
      <c r="AU274" s="69"/>
      <c r="AV274" s="69"/>
      <c r="AW274" s="91"/>
      <c r="AX274" s="91"/>
      <c r="AY274" s="91"/>
      <c r="AZ274" s="91"/>
      <c r="BA274" s="91"/>
      <c r="BB274" s="91"/>
      <c r="BC274" s="91"/>
      <c r="BD274" s="91"/>
      <c r="BE274" s="85"/>
      <c r="BF274" s="85"/>
      <c r="BG274" s="85"/>
      <c r="BH274" s="85"/>
      <c r="BI274" s="85"/>
      <c r="BJ274" s="85"/>
      <c r="BK274" s="85"/>
      <c r="BL274" s="85"/>
      <c r="BP274" s="55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47"/>
      <c r="CC274" s="47"/>
      <c r="CD274" s="47"/>
      <c r="CE274" s="47"/>
      <c r="CF274" s="47"/>
      <c r="CG274" s="47"/>
    </row>
    <row r="275" spans="1:85" ht="18" customHeight="1">
      <c r="A275" s="91"/>
      <c r="B275" s="91"/>
      <c r="C275" s="91"/>
      <c r="D275" s="91"/>
      <c r="E275" s="91"/>
      <c r="F275" s="91"/>
      <c r="G275" s="102" t="s">
        <v>48</v>
      </c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69"/>
      <c r="AP275" s="69"/>
      <c r="AQ275" s="69"/>
      <c r="AR275" s="69"/>
      <c r="AS275" s="69"/>
      <c r="AT275" s="69"/>
      <c r="AU275" s="69"/>
      <c r="AV275" s="69"/>
      <c r="AW275" s="91"/>
      <c r="AX275" s="91"/>
      <c r="AY275" s="91"/>
      <c r="AZ275" s="91"/>
      <c r="BA275" s="91"/>
      <c r="BB275" s="91"/>
      <c r="BC275" s="91"/>
      <c r="BD275" s="91"/>
      <c r="BE275" s="85"/>
      <c r="BF275" s="85"/>
      <c r="BG275" s="85"/>
      <c r="BH275" s="85"/>
      <c r="BI275" s="85"/>
      <c r="BJ275" s="85"/>
      <c r="BK275" s="85"/>
      <c r="BL275" s="85"/>
      <c r="BP275" s="55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47"/>
      <c r="CC275" s="47"/>
      <c r="CD275" s="47"/>
      <c r="CE275" s="47"/>
      <c r="CF275" s="47"/>
      <c r="CG275" s="47"/>
    </row>
    <row r="276" spans="1:85" ht="18" customHeight="1">
      <c r="A276" s="91"/>
      <c r="B276" s="91"/>
      <c r="C276" s="91"/>
      <c r="D276" s="91"/>
      <c r="E276" s="91"/>
      <c r="F276" s="91"/>
      <c r="G276" s="103" t="s">
        <v>158</v>
      </c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70" t="s">
        <v>49</v>
      </c>
      <c r="AA276" s="70"/>
      <c r="AB276" s="70"/>
      <c r="AC276" s="70"/>
      <c r="AD276" s="70"/>
      <c r="AE276" s="70" t="s">
        <v>60</v>
      </c>
      <c r="AF276" s="70"/>
      <c r="AG276" s="70"/>
      <c r="AH276" s="70"/>
      <c r="AI276" s="70"/>
      <c r="AJ276" s="70"/>
      <c r="AK276" s="70"/>
      <c r="AL276" s="70"/>
      <c r="AM276" s="70"/>
      <c r="AN276" s="70"/>
      <c r="AO276" s="69">
        <v>700000</v>
      </c>
      <c r="AP276" s="69"/>
      <c r="AQ276" s="69"/>
      <c r="AR276" s="69"/>
      <c r="AS276" s="69"/>
      <c r="AT276" s="69"/>
      <c r="AU276" s="69"/>
      <c r="AV276" s="69"/>
      <c r="AW276" s="91"/>
      <c r="AX276" s="91"/>
      <c r="AY276" s="91"/>
      <c r="AZ276" s="91"/>
      <c r="BA276" s="91"/>
      <c r="BB276" s="91"/>
      <c r="BC276" s="91"/>
      <c r="BD276" s="91"/>
      <c r="BE276" s="69">
        <f>AO276+AW276</f>
        <v>700000</v>
      </c>
      <c r="BF276" s="69"/>
      <c r="BG276" s="69"/>
      <c r="BH276" s="69"/>
      <c r="BI276" s="69"/>
      <c r="BJ276" s="69"/>
      <c r="BK276" s="69"/>
      <c r="BL276" s="69"/>
      <c r="BP276" s="55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47"/>
      <c r="CC276" s="47"/>
      <c r="CD276" s="47"/>
      <c r="CE276" s="47"/>
      <c r="CF276" s="47"/>
      <c r="CG276" s="47"/>
    </row>
    <row r="277" spans="1:85" ht="18" customHeight="1">
      <c r="A277" s="91"/>
      <c r="B277" s="91"/>
      <c r="C277" s="91"/>
      <c r="D277" s="91"/>
      <c r="E277" s="91"/>
      <c r="F277" s="91"/>
      <c r="G277" s="102" t="s">
        <v>51</v>
      </c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89"/>
      <c r="AA277" s="89"/>
      <c r="AB277" s="89"/>
      <c r="AC277" s="89"/>
      <c r="AD277" s="89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69"/>
      <c r="AP277" s="69"/>
      <c r="AQ277" s="69"/>
      <c r="AR277" s="69"/>
      <c r="AS277" s="69"/>
      <c r="AT277" s="69"/>
      <c r="AU277" s="69"/>
      <c r="AV277" s="69"/>
      <c r="AW277" s="91"/>
      <c r="AX277" s="91"/>
      <c r="AY277" s="91"/>
      <c r="AZ277" s="91"/>
      <c r="BA277" s="91"/>
      <c r="BB277" s="91"/>
      <c r="BC277" s="91"/>
      <c r="BD277" s="91"/>
      <c r="BE277" s="85"/>
      <c r="BF277" s="85"/>
      <c r="BG277" s="85"/>
      <c r="BH277" s="85"/>
      <c r="BI277" s="85"/>
      <c r="BJ277" s="85"/>
      <c r="BK277" s="85"/>
      <c r="BL277" s="85"/>
      <c r="BP277" s="55"/>
      <c r="BQ277" s="61"/>
      <c r="BR277" s="61">
        <f>8659*1000</f>
        <v>8659000</v>
      </c>
      <c r="BS277" s="61"/>
      <c r="BT277" s="61"/>
      <c r="BU277" s="61"/>
      <c r="BV277" s="61"/>
      <c r="BW277" s="61"/>
      <c r="BX277" s="61"/>
      <c r="BY277" s="61"/>
      <c r="BZ277" s="61"/>
      <c r="CA277" s="61"/>
      <c r="CB277" s="47"/>
      <c r="CC277" s="47"/>
      <c r="CD277" s="47"/>
      <c r="CE277" s="47"/>
      <c r="CF277" s="47"/>
      <c r="CG277" s="47"/>
    </row>
    <row r="278" spans="1:85" ht="24" customHeight="1">
      <c r="A278" s="91"/>
      <c r="B278" s="91"/>
      <c r="C278" s="91"/>
      <c r="D278" s="91"/>
      <c r="E278" s="91"/>
      <c r="F278" s="91"/>
      <c r="G278" s="103" t="s">
        <v>226</v>
      </c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70" t="s">
        <v>212</v>
      </c>
      <c r="AA278" s="70"/>
      <c r="AB278" s="70"/>
      <c r="AC278" s="70"/>
      <c r="AD278" s="70"/>
      <c r="AE278" s="70" t="s">
        <v>105</v>
      </c>
      <c r="AF278" s="70"/>
      <c r="AG278" s="70"/>
      <c r="AH278" s="70"/>
      <c r="AI278" s="70"/>
      <c r="AJ278" s="70"/>
      <c r="AK278" s="70"/>
      <c r="AL278" s="70"/>
      <c r="AM278" s="70"/>
      <c r="AN278" s="70"/>
      <c r="AO278" s="69">
        <v>8659</v>
      </c>
      <c r="AP278" s="69"/>
      <c r="AQ278" s="69"/>
      <c r="AR278" s="69"/>
      <c r="AS278" s="69"/>
      <c r="AT278" s="69"/>
      <c r="AU278" s="69"/>
      <c r="AV278" s="69"/>
      <c r="AW278" s="91"/>
      <c r="AX278" s="91"/>
      <c r="AY278" s="91"/>
      <c r="AZ278" s="91"/>
      <c r="BA278" s="91"/>
      <c r="BB278" s="91"/>
      <c r="BC278" s="91"/>
      <c r="BD278" s="91"/>
      <c r="BE278" s="85">
        <f>AO278+AW278</f>
        <v>8659</v>
      </c>
      <c r="BF278" s="85"/>
      <c r="BG278" s="85"/>
      <c r="BH278" s="85"/>
      <c r="BI278" s="85"/>
      <c r="BJ278" s="85"/>
      <c r="BK278" s="85"/>
      <c r="BL278" s="85"/>
      <c r="BP278" s="55"/>
      <c r="BQ278" s="61">
        <v>619</v>
      </c>
      <c r="BR278" s="61">
        <v>8659</v>
      </c>
      <c r="BS278" s="61" t="s">
        <v>211</v>
      </c>
      <c r="BT278" s="61"/>
      <c r="BU278" s="61"/>
      <c r="BV278" s="61"/>
      <c r="BW278" s="61"/>
      <c r="BX278" s="61"/>
      <c r="BY278" s="61"/>
      <c r="BZ278" s="61"/>
      <c r="CA278" s="61"/>
      <c r="CB278" s="47"/>
      <c r="CC278" s="47"/>
      <c r="CD278" s="47"/>
      <c r="CE278" s="47"/>
      <c r="CF278" s="47"/>
      <c r="CG278" s="47"/>
    </row>
    <row r="279" spans="1:85" ht="18" customHeight="1">
      <c r="A279" s="91"/>
      <c r="B279" s="91"/>
      <c r="C279" s="91"/>
      <c r="D279" s="91"/>
      <c r="E279" s="91"/>
      <c r="F279" s="91"/>
      <c r="G279" s="102" t="s">
        <v>52</v>
      </c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89"/>
      <c r="AA279" s="89"/>
      <c r="AB279" s="89"/>
      <c r="AC279" s="89"/>
      <c r="AD279" s="89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69"/>
      <c r="AP279" s="69"/>
      <c r="AQ279" s="69"/>
      <c r="AR279" s="69"/>
      <c r="AS279" s="69"/>
      <c r="AT279" s="69"/>
      <c r="AU279" s="69"/>
      <c r="AV279" s="69"/>
      <c r="AW279" s="91"/>
      <c r="AX279" s="91"/>
      <c r="AY279" s="91"/>
      <c r="AZ279" s="91"/>
      <c r="BA279" s="91"/>
      <c r="BB279" s="91"/>
      <c r="BC279" s="91"/>
      <c r="BD279" s="91"/>
      <c r="BE279" s="85"/>
      <c r="BF279" s="85"/>
      <c r="BG279" s="85"/>
      <c r="BH279" s="85"/>
      <c r="BI279" s="85"/>
      <c r="BJ279" s="85"/>
      <c r="BK279" s="85"/>
      <c r="BL279" s="85"/>
      <c r="BP279" s="55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47"/>
      <c r="CC279" s="47"/>
      <c r="CD279" s="47"/>
      <c r="CE279" s="47"/>
      <c r="CF279" s="47"/>
      <c r="CG279" s="47"/>
    </row>
    <row r="280" spans="1:85" ht="21" customHeight="1">
      <c r="A280" s="91"/>
      <c r="B280" s="91"/>
      <c r="C280" s="91"/>
      <c r="D280" s="91"/>
      <c r="E280" s="91"/>
      <c r="F280" s="91"/>
      <c r="G280" s="104" t="s">
        <v>227</v>
      </c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70" t="s">
        <v>49</v>
      </c>
      <c r="AA280" s="70"/>
      <c r="AB280" s="70"/>
      <c r="AC280" s="70"/>
      <c r="AD280" s="70"/>
      <c r="AE280" s="70" t="s">
        <v>61</v>
      </c>
      <c r="AF280" s="70"/>
      <c r="AG280" s="70"/>
      <c r="AH280" s="70"/>
      <c r="AI280" s="70"/>
      <c r="AJ280" s="70"/>
      <c r="AK280" s="70"/>
      <c r="AL280" s="70"/>
      <c r="AM280" s="70"/>
      <c r="AN280" s="70"/>
      <c r="AO280" s="69">
        <f>AO276/AO278/1000*100</f>
        <v>8.084074373484237</v>
      </c>
      <c r="AP280" s="69"/>
      <c r="AQ280" s="69"/>
      <c r="AR280" s="69"/>
      <c r="AS280" s="69"/>
      <c r="AT280" s="69"/>
      <c r="AU280" s="69"/>
      <c r="AV280" s="69"/>
      <c r="AW280" s="91"/>
      <c r="AX280" s="91"/>
      <c r="AY280" s="91"/>
      <c r="AZ280" s="91"/>
      <c r="BA280" s="91"/>
      <c r="BB280" s="91"/>
      <c r="BC280" s="91"/>
      <c r="BD280" s="91"/>
      <c r="BE280" s="85">
        <f>AO280+AW280</f>
        <v>8.084074373484237</v>
      </c>
      <c r="BF280" s="85"/>
      <c r="BG280" s="85"/>
      <c r="BH280" s="85"/>
      <c r="BI280" s="85"/>
      <c r="BJ280" s="85"/>
      <c r="BK280" s="85"/>
      <c r="BL280" s="85"/>
      <c r="BP280" s="55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47"/>
      <c r="CC280" s="47"/>
      <c r="CD280" s="47"/>
      <c r="CE280" s="47"/>
      <c r="CF280" s="47"/>
      <c r="CG280" s="47"/>
    </row>
    <row r="281" spans="1:85" ht="18" customHeight="1">
      <c r="A281" s="91"/>
      <c r="B281" s="91"/>
      <c r="C281" s="91"/>
      <c r="D281" s="91"/>
      <c r="E281" s="91"/>
      <c r="F281" s="91"/>
      <c r="G281" s="102" t="s">
        <v>53</v>
      </c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89"/>
      <c r="AA281" s="89"/>
      <c r="AB281" s="89"/>
      <c r="AC281" s="89"/>
      <c r="AD281" s="89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69"/>
      <c r="AP281" s="69"/>
      <c r="AQ281" s="69"/>
      <c r="AR281" s="69"/>
      <c r="AS281" s="69"/>
      <c r="AT281" s="69"/>
      <c r="AU281" s="69"/>
      <c r="AV281" s="69"/>
      <c r="AW281" s="91"/>
      <c r="AX281" s="91"/>
      <c r="AY281" s="91"/>
      <c r="AZ281" s="91"/>
      <c r="BA281" s="91"/>
      <c r="BB281" s="91"/>
      <c r="BC281" s="91"/>
      <c r="BD281" s="91"/>
      <c r="BE281" s="85"/>
      <c r="BF281" s="85"/>
      <c r="BG281" s="85"/>
      <c r="BH281" s="85"/>
      <c r="BI281" s="85"/>
      <c r="BJ281" s="85"/>
      <c r="BK281" s="85"/>
      <c r="BL281" s="85"/>
      <c r="BP281" s="55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47"/>
      <c r="CC281" s="47"/>
      <c r="CD281" s="47"/>
      <c r="CE281" s="47"/>
      <c r="CF281" s="47"/>
      <c r="CG281" s="47"/>
    </row>
    <row r="282" spans="1:85" ht="51" customHeight="1">
      <c r="A282" s="91"/>
      <c r="B282" s="91"/>
      <c r="C282" s="91"/>
      <c r="D282" s="91"/>
      <c r="E282" s="91"/>
      <c r="F282" s="91"/>
      <c r="G282" s="104" t="s">
        <v>240</v>
      </c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70" t="s">
        <v>54</v>
      </c>
      <c r="AA282" s="70"/>
      <c r="AB282" s="70"/>
      <c r="AC282" s="70"/>
      <c r="AD282" s="70"/>
      <c r="AE282" s="70" t="s">
        <v>61</v>
      </c>
      <c r="AF282" s="70"/>
      <c r="AG282" s="70"/>
      <c r="AH282" s="70"/>
      <c r="AI282" s="70"/>
      <c r="AJ282" s="70"/>
      <c r="AK282" s="70"/>
      <c r="AL282" s="70"/>
      <c r="AM282" s="70"/>
      <c r="AN282" s="70"/>
      <c r="AO282" s="69">
        <f>AO278/8659*100</f>
        <v>100</v>
      </c>
      <c r="AP282" s="69"/>
      <c r="AQ282" s="69"/>
      <c r="AR282" s="69"/>
      <c r="AS282" s="69"/>
      <c r="AT282" s="69"/>
      <c r="AU282" s="69"/>
      <c r="AV282" s="69"/>
      <c r="AW282" s="91"/>
      <c r="AX282" s="91"/>
      <c r="AY282" s="91"/>
      <c r="AZ282" s="91"/>
      <c r="BA282" s="91"/>
      <c r="BB282" s="91"/>
      <c r="BC282" s="91"/>
      <c r="BD282" s="91"/>
      <c r="BE282" s="85">
        <f>AO282+AW282</f>
        <v>100</v>
      </c>
      <c r="BF282" s="85"/>
      <c r="BG282" s="85"/>
      <c r="BH282" s="85"/>
      <c r="BI282" s="85"/>
      <c r="BJ282" s="85"/>
      <c r="BK282" s="85"/>
      <c r="BL282" s="85"/>
      <c r="BP282" s="55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47"/>
      <c r="CC282" s="47"/>
      <c r="CD282" s="47"/>
      <c r="CE282" s="47"/>
      <c r="CF282" s="47"/>
      <c r="CG282" s="47"/>
    </row>
    <row r="283" spans="1:85" ht="15.75">
      <c r="A283" s="47"/>
      <c r="B283" s="47"/>
      <c r="C283" s="47"/>
      <c r="D283" s="47"/>
      <c r="E283" s="47"/>
      <c r="F283" s="47"/>
      <c r="G283" s="42"/>
      <c r="H283" s="42"/>
      <c r="I283" s="42"/>
      <c r="J283" s="42"/>
      <c r="K283" s="42"/>
      <c r="L283" s="42"/>
      <c r="M283" s="42"/>
      <c r="N283" s="42"/>
      <c r="O283" s="42"/>
      <c r="P283" s="47"/>
      <c r="Q283" s="47"/>
      <c r="R283" s="47"/>
      <c r="BP283" s="55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47"/>
      <c r="CC283" s="47"/>
      <c r="CD283" s="47"/>
      <c r="CE283" s="47"/>
      <c r="CF283" s="47"/>
      <c r="CG283" s="47"/>
    </row>
    <row r="284" spans="1:85" ht="33" customHeight="1">
      <c r="A284" s="70" t="s">
        <v>15</v>
      </c>
      <c r="B284" s="70"/>
      <c r="C284" s="70"/>
      <c r="D284" s="70"/>
      <c r="E284" s="70"/>
      <c r="F284" s="70"/>
      <c r="G284" s="70" t="s">
        <v>28</v>
      </c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 t="s">
        <v>2</v>
      </c>
      <c r="AA284" s="70"/>
      <c r="AB284" s="70"/>
      <c r="AC284" s="70"/>
      <c r="AD284" s="70"/>
      <c r="AE284" s="70" t="s">
        <v>1</v>
      </c>
      <c r="AF284" s="70"/>
      <c r="AG284" s="70"/>
      <c r="AH284" s="70"/>
      <c r="AI284" s="70"/>
      <c r="AJ284" s="70"/>
      <c r="AK284" s="70"/>
      <c r="AL284" s="70"/>
      <c r="AM284" s="70"/>
      <c r="AN284" s="70"/>
      <c r="AO284" s="70" t="s">
        <v>16</v>
      </c>
      <c r="AP284" s="70"/>
      <c r="AQ284" s="70"/>
      <c r="AR284" s="70"/>
      <c r="AS284" s="70"/>
      <c r="AT284" s="70"/>
      <c r="AU284" s="70"/>
      <c r="AV284" s="70"/>
      <c r="AW284" s="70" t="s">
        <v>17</v>
      </c>
      <c r="AX284" s="70"/>
      <c r="AY284" s="70"/>
      <c r="AZ284" s="70"/>
      <c r="BA284" s="70"/>
      <c r="BB284" s="70"/>
      <c r="BC284" s="70"/>
      <c r="BD284" s="70"/>
      <c r="BE284" s="70" t="s">
        <v>14</v>
      </c>
      <c r="BF284" s="70"/>
      <c r="BG284" s="70"/>
      <c r="BH284" s="70"/>
      <c r="BI284" s="70"/>
      <c r="BJ284" s="70"/>
      <c r="BK284" s="70"/>
      <c r="BL284" s="70"/>
      <c r="BP284" s="55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47"/>
      <c r="CC284" s="47"/>
      <c r="CD284" s="47"/>
      <c r="CE284" s="47"/>
      <c r="CF284" s="47"/>
      <c r="CG284" s="47"/>
    </row>
    <row r="285" spans="1:85" ht="15.75">
      <c r="A285" s="70">
        <v>1</v>
      </c>
      <c r="B285" s="70"/>
      <c r="C285" s="70"/>
      <c r="D285" s="70"/>
      <c r="E285" s="70"/>
      <c r="F285" s="70"/>
      <c r="G285" s="70">
        <v>2</v>
      </c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>
        <v>3</v>
      </c>
      <c r="AA285" s="70"/>
      <c r="AB285" s="70"/>
      <c r="AC285" s="70"/>
      <c r="AD285" s="70"/>
      <c r="AE285" s="70">
        <v>4</v>
      </c>
      <c r="AF285" s="70"/>
      <c r="AG285" s="70"/>
      <c r="AH285" s="70"/>
      <c r="AI285" s="70"/>
      <c r="AJ285" s="70"/>
      <c r="AK285" s="70"/>
      <c r="AL285" s="70"/>
      <c r="AM285" s="70"/>
      <c r="AN285" s="70"/>
      <c r="AO285" s="70">
        <v>5</v>
      </c>
      <c r="AP285" s="70"/>
      <c r="AQ285" s="70"/>
      <c r="AR285" s="70"/>
      <c r="AS285" s="70"/>
      <c r="AT285" s="70"/>
      <c r="AU285" s="70"/>
      <c r="AV285" s="70"/>
      <c r="AW285" s="70">
        <v>6</v>
      </c>
      <c r="AX285" s="70"/>
      <c r="AY285" s="70"/>
      <c r="AZ285" s="70"/>
      <c r="BA285" s="70"/>
      <c r="BB285" s="70"/>
      <c r="BC285" s="70"/>
      <c r="BD285" s="70"/>
      <c r="BE285" s="70">
        <v>7</v>
      </c>
      <c r="BF285" s="70"/>
      <c r="BG285" s="70"/>
      <c r="BH285" s="70"/>
      <c r="BI285" s="70"/>
      <c r="BJ285" s="70"/>
      <c r="BK285" s="70"/>
      <c r="BL285" s="70"/>
      <c r="BP285" s="55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47"/>
      <c r="CC285" s="47"/>
      <c r="CD285" s="47"/>
      <c r="CE285" s="47"/>
      <c r="CF285" s="47"/>
      <c r="CG285" s="47"/>
    </row>
    <row r="286" spans="1:85" ht="18" customHeight="1">
      <c r="A286" s="70"/>
      <c r="B286" s="70"/>
      <c r="C286" s="70"/>
      <c r="D286" s="70"/>
      <c r="E286" s="70"/>
      <c r="F286" s="70"/>
      <c r="G286" s="219" t="s">
        <v>207</v>
      </c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19"/>
      <c r="AG286" s="219"/>
      <c r="AH286" s="219"/>
      <c r="AI286" s="219"/>
      <c r="AJ286" s="219"/>
      <c r="AK286" s="219"/>
      <c r="AL286" s="219"/>
      <c r="AM286" s="219"/>
      <c r="AN286" s="219"/>
      <c r="AO286" s="69"/>
      <c r="AP286" s="69"/>
      <c r="AQ286" s="69"/>
      <c r="AR286" s="69"/>
      <c r="AS286" s="69"/>
      <c r="AT286" s="69"/>
      <c r="AU286" s="69"/>
      <c r="AV286" s="69"/>
      <c r="AW286" s="91"/>
      <c r="AX286" s="91"/>
      <c r="AY286" s="91"/>
      <c r="AZ286" s="91"/>
      <c r="BA286" s="91"/>
      <c r="BB286" s="91"/>
      <c r="BC286" s="91"/>
      <c r="BD286" s="91"/>
      <c r="BE286" s="85"/>
      <c r="BF286" s="85"/>
      <c r="BG286" s="85"/>
      <c r="BH286" s="85"/>
      <c r="BI286" s="85"/>
      <c r="BJ286" s="85"/>
      <c r="BK286" s="85"/>
      <c r="BL286" s="85"/>
      <c r="BP286" s="55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47"/>
      <c r="CC286" s="47"/>
      <c r="CD286" s="47"/>
      <c r="CE286" s="47"/>
      <c r="CF286" s="47"/>
      <c r="CG286" s="47"/>
    </row>
    <row r="287" spans="1:85" ht="18" customHeight="1">
      <c r="A287" s="91"/>
      <c r="B287" s="91"/>
      <c r="C287" s="91"/>
      <c r="D287" s="91"/>
      <c r="E287" s="91"/>
      <c r="F287" s="91"/>
      <c r="G287" s="102" t="s">
        <v>48</v>
      </c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89"/>
      <c r="AA287" s="89"/>
      <c r="AB287" s="89"/>
      <c r="AC287" s="89"/>
      <c r="AD287" s="89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69"/>
      <c r="AP287" s="69"/>
      <c r="AQ287" s="69"/>
      <c r="AR287" s="69"/>
      <c r="AS287" s="69"/>
      <c r="AT287" s="69"/>
      <c r="AU287" s="69"/>
      <c r="AV287" s="69"/>
      <c r="AW287" s="91"/>
      <c r="AX287" s="91"/>
      <c r="AY287" s="91"/>
      <c r="AZ287" s="91"/>
      <c r="BA287" s="91"/>
      <c r="BB287" s="91"/>
      <c r="BC287" s="91"/>
      <c r="BD287" s="91"/>
      <c r="BE287" s="85"/>
      <c r="BF287" s="85"/>
      <c r="BG287" s="85"/>
      <c r="BH287" s="85"/>
      <c r="BI287" s="85"/>
      <c r="BJ287" s="85"/>
      <c r="BK287" s="85"/>
      <c r="BL287" s="85"/>
      <c r="BP287" s="55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47"/>
      <c r="CC287" s="47"/>
      <c r="CD287" s="47"/>
      <c r="CE287" s="47"/>
      <c r="CF287" s="47"/>
      <c r="CG287" s="47"/>
    </row>
    <row r="288" spans="1:85" ht="18" customHeight="1">
      <c r="A288" s="91"/>
      <c r="B288" s="91"/>
      <c r="C288" s="91"/>
      <c r="D288" s="91"/>
      <c r="E288" s="91"/>
      <c r="F288" s="91"/>
      <c r="G288" s="103" t="s">
        <v>89</v>
      </c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70" t="s">
        <v>49</v>
      </c>
      <c r="AA288" s="70"/>
      <c r="AB288" s="70"/>
      <c r="AC288" s="70"/>
      <c r="AD288" s="70"/>
      <c r="AE288" s="70" t="s">
        <v>60</v>
      </c>
      <c r="AF288" s="70"/>
      <c r="AG288" s="70"/>
      <c r="AH288" s="70"/>
      <c r="AI288" s="70"/>
      <c r="AJ288" s="70"/>
      <c r="AK288" s="70"/>
      <c r="AL288" s="70"/>
      <c r="AM288" s="70"/>
      <c r="AN288" s="70"/>
      <c r="AO288" s="69"/>
      <c r="AP288" s="69"/>
      <c r="AQ288" s="69"/>
      <c r="AR288" s="69"/>
      <c r="AS288" s="69"/>
      <c r="AT288" s="69"/>
      <c r="AU288" s="69"/>
      <c r="AV288" s="69"/>
      <c r="AW288" s="210">
        <f>SUM(AW289:BD290)</f>
        <v>673500</v>
      </c>
      <c r="AX288" s="210"/>
      <c r="AY288" s="210"/>
      <c r="AZ288" s="210"/>
      <c r="BA288" s="210"/>
      <c r="BB288" s="210"/>
      <c r="BC288" s="210"/>
      <c r="BD288" s="210"/>
      <c r="BE288" s="69">
        <f>AO288+AW288</f>
        <v>673500</v>
      </c>
      <c r="BF288" s="69"/>
      <c r="BG288" s="69"/>
      <c r="BH288" s="69"/>
      <c r="BI288" s="69"/>
      <c r="BJ288" s="69"/>
      <c r="BK288" s="69"/>
      <c r="BL288" s="69"/>
      <c r="BP288" s="55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47"/>
      <c r="CC288" s="47"/>
      <c r="CD288" s="47"/>
      <c r="CE288" s="47"/>
      <c r="CF288" s="47"/>
      <c r="CG288" s="47"/>
    </row>
    <row r="289" spans="1:85" ht="24.75" customHeight="1">
      <c r="A289" s="91"/>
      <c r="B289" s="91"/>
      <c r="C289" s="91"/>
      <c r="D289" s="91"/>
      <c r="E289" s="91"/>
      <c r="F289" s="91"/>
      <c r="G289" s="103" t="s">
        <v>261</v>
      </c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70" t="s">
        <v>49</v>
      </c>
      <c r="AA289" s="70"/>
      <c r="AB289" s="70"/>
      <c r="AC289" s="70"/>
      <c r="AD289" s="70"/>
      <c r="AE289" s="70" t="s">
        <v>103</v>
      </c>
      <c r="AF289" s="70"/>
      <c r="AG289" s="70"/>
      <c r="AH289" s="70"/>
      <c r="AI289" s="70"/>
      <c r="AJ289" s="70"/>
      <c r="AK289" s="70"/>
      <c r="AL289" s="70"/>
      <c r="AM289" s="70"/>
      <c r="AN289" s="70"/>
      <c r="AO289" s="69"/>
      <c r="AP289" s="69"/>
      <c r="AQ289" s="69"/>
      <c r="AR289" s="69"/>
      <c r="AS289" s="69"/>
      <c r="AT289" s="69"/>
      <c r="AU289" s="69"/>
      <c r="AV289" s="69"/>
      <c r="AW289" s="210">
        <f>665000</f>
        <v>665000</v>
      </c>
      <c r="AX289" s="210"/>
      <c r="AY289" s="210"/>
      <c r="AZ289" s="210"/>
      <c r="BA289" s="210"/>
      <c r="BB289" s="210"/>
      <c r="BC289" s="210"/>
      <c r="BD289" s="210"/>
      <c r="BE289" s="69">
        <f>AO289+AW289</f>
        <v>665000</v>
      </c>
      <c r="BF289" s="69"/>
      <c r="BG289" s="69"/>
      <c r="BH289" s="69"/>
      <c r="BI289" s="69"/>
      <c r="BJ289" s="69"/>
      <c r="BK289" s="69"/>
      <c r="BL289" s="69"/>
      <c r="BP289" s="55"/>
      <c r="BQ289" s="61"/>
      <c r="BR289" s="61" t="s">
        <v>232</v>
      </c>
      <c r="BS289" s="61"/>
      <c r="BT289" s="61"/>
      <c r="BU289" s="61"/>
      <c r="BV289" s="61"/>
      <c r="BW289" s="61"/>
      <c r="BX289" s="61"/>
      <c r="BY289" s="61"/>
      <c r="BZ289" s="61"/>
      <c r="CA289" s="61"/>
      <c r="CB289" s="47"/>
      <c r="CC289" s="47"/>
      <c r="CD289" s="47"/>
      <c r="CE289" s="47"/>
      <c r="CF289" s="47"/>
      <c r="CG289" s="47"/>
    </row>
    <row r="290" spans="1:85" ht="48.75" customHeight="1">
      <c r="A290" s="91"/>
      <c r="B290" s="91"/>
      <c r="C290" s="91"/>
      <c r="D290" s="91"/>
      <c r="E290" s="91"/>
      <c r="F290" s="91"/>
      <c r="G290" s="103" t="s">
        <v>170</v>
      </c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70" t="s">
        <v>49</v>
      </c>
      <c r="AA290" s="70"/>
      <c r="AB290" s="70"/>
      <c r="AC290" s="70"/>
      <c r="AD290" s="70"/>
      <c r="AE290" s="70" t="s">
        <v>103</v>
      </c>
      <c r="AF290" s="70"/>
      <c r="AG290" s="70"/>
      <c r="AH290" s="70"/>
      <c r="AI290" s="70"/>
      <c r="AJ290" s="70"/>
      <c r="AK290" s="70"/>
      <c r="AL290" s="70"/>
      <c r="AM290" s="70"/>
      <c r="AN290" s="70"/>
      <c r="AO290" s="69"/>
      <c r="AP290" s="69"/>
      <c r="AQ290" s="69"/>
      <c r="AR290" s="69"/>
      <c r="AS290" s="69"/>
      <c r="AT290" s="69"/>
      <c r="AU290" s="69"/>
      <c r="AV290" s="69"/>
      <c r="AW290" s="210">
        <f>50000-41500</f>
        <v>8500</v>
      </c>
      <c r="AX290" s="210"/>
      <c r="AY290" s="210"/>
      <c r="AZ290" s="210"/>
      <c r="BA290" s="210"/>
      <c r="BB290" s="210"/>
      <c r="BC290" s="210"/>
      <c r="BD290" s="210"/>
      <c r="BE290" s="69">
        <f>AO290+AW290</f>
        <v>8500</v>
      </c>
      <c r="BF290" s="69"/>
      <c r="BG290" s="69"/>
      <c r="BH290" s="69"/>
      <c r="BI290" s="69"/>
      <c r="BJ290" s="69"/>
      <c r="BK290" s="69"/>
      <c r="BL290" s="69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</row>
    <row r="291" spans="1:85" ht="18" customHeight="1">
      <c r="A291" s="91"/>
      <c r="B291" s="91"/>
      <c r="C291" s="91"/>
      <c r="D291" s="91"/>
      <c r="E291" s="91"/>
      <c r="F291" s="91"/>
      <c r="G291" s="102" t="s">
        <v>51</v>
      </c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89"/>
      <c r="AA291" s="89"/>
      <c r="AB291" s="89"/>
      <c r="AC291" s="89"/>
      <c r="AD291" s="89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69"/>
      <c r="AP291" s="69"/>
      <c r="AQ291" s="69"/>
      <c r="AR291" s="69"/>
      <c r="AS291" s="69"/>
      <c r="AT291" s="69"/>
      <c r="AU291" s="69"/>
      <c r="AV291" s="69"/>
      <c r="AW291" s="91"/>
      <c r="AX291" s="91"/>
      <c r="AY291" s="91"/>
      <c r="AZ291" s="91"/>
      <c r="BA291" s="91"/>
      <c r="BB291" s="91"/>
      <c r="BC291" s="91"/>
      <c r="BD291" s="91"/>
      <c r="BE291" s="85"/>
      <c r="BF291" s="85"/>
      <c r="BG291" s="85"/>
      <c r="BH291" s="85"/>
      <c r="BI291" s="85"/>
      <c r="BJ291" s="85"/>
      <c r="BK291" s="85"/>
      <c r="BL291" s="85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</row>
    <row r="292" spans="1:85" ht="36.75" customHeight="1">
      <c r="A292" s="91"/>
      <c r="B292" s="91"/>
      <c r="C292" s="91"/>
      <c r="D292" s="91"/>
      <c r="E292" s="91"/>
      <c r="F292" s="91"/>
      <c r="G292" s="104" t="s">
        <v>262</v>
      </c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70" t="s">
        <v>50</v>
      </c>
      <c r="AA292" s="70"/>
      <c r="AB292" s="70"/>
      <c r="AC292" s="70"/>
      <c r="AD292" s="70"/>
      <c r="AE292" s="70" t="s">
        <v>103</v>
      </c>
      <c r="AF292" s="70"/>
      <c r="AG292" s="70"/>
      <c r="AH292" s="70"/>
      <c r="AI292" s="70"/>
      <c r="AJ292" s="70"/>
      <c r="AK292" s="70"/>
      <c r="AL292" s="70"/>
      <c r="AM292" s="70"/>
      <c r="AN292" s="70"/>
      <c r="AO292" s="69"/>
      <c r="AP292" s="69"/>
      <c r="AQ292" s="69"/>
      <c r="AR292" s="69"/>
      <c r="AS292" s="69"/>
      <c r="AT292" s="69"/>
      <c r="AU292" s="69"/>
      <c r="AV292" s="69"/>
      <c r="AW292" s="91">
        <f>6-1-4</f>
        <v>1</v>
      </c>
      <c r="AX292" s="91"/>
      <c r="AY292" s="91"/>
      <c r="AZ292" s="91"/>
      <c r="BA292" s="91"/>
      <c r="BB292" s="91"/>
      <c r="BC292" s="91"/>
      <c r="BD292" s="91"/>
      <c r="BE292" s="87">
        <f>AO292+AW292</f>
        <v>1</v>
      </c>
      <c r="BF292" s="87"/>
      <c r="BG292" s="87"/>
      <c r="BH292" s="87"/>
      <c r="BI292" s="87"/>
      <c r="BJ292" s="87"/>
      <c r="BK292" s="87"/>
      <c r="BL292" s="8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</row>
    <row r="293" spans="1:85" ht="36" customHeight="1">
      <c r="A293" s="91"/>
      <c r="B293" s="91"/>
      <c r="C293" s="91"/>
      <c r="D293" s="91"/>
      <c r="E293" s="91"/>
      <c r="F293" s="91"/>
      <c r="G293" s="104" t="s">
        <v>192</v>
      </c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70" t="s">
        <v>50</v>
      </c>
      <c r="AA293" s="70"/>
      <c r="AB293" s="70"/>
      <c r="AC293" s="70"/>
      <c r="AD293" s="70"/>
      <c r="AE293" s="70" t="s">
        <v>103</v>
      </c>
      <c r="AF293" s="70"/>
      <c r="AG293" s="70"/>
      <c r="AH293" s="70"/>
      <c r="AI293" s="70"/>
      <c r="AJ293" s="70"/>
      <c r="AK293" s="70"/>
      <c r="AL293" s="70"/>
      <c r="AM293" s="70"/>
      <c r="AN293" s="70"/>
      <c r="AO293" s="69"/>
      <c r="AP293" s="69"/>
      <c r="AQ293" s="69"/>
      <c r="AR293" s="69"/>
      <c r="AS293" s="69"/>
      <c r="AT293" s="69"/>
      <c r="AU293" s="69"/>
      <c r="AV293" s="69"/>
      <c r="AW293" s="91">
        <v>1</v>
      </c>
      <c r="AX293" s="91"/>
      <c r="AY293" s="91"/>
      <c r="AZ293" s="91"/>
      <c r="BA293" s="91"/>
      <c r="BB293" s="91"/>
      <c r="BC293" s="91"/>
      <c r="BD293" s="91"/>
      <c r="BE293" s="87">
        <f>AO293+AW293</f>
        <v>1</v>
      </c>
      <c r="BF293" s="87"/>
      <c r="BG293" s="87"/>
      <c r="BH293" s="87"/>
      <c r="BI293" s="87"/>
      <c r="BJ293" s="87"/>
      <c r="BK293" s="87"/>
      <c r="BL293" s="8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</row>
    <row r="294" spans="1:85" ht="18" customHeight="1">
      <c r="A294" s="91"/>
      <c r="B294" s="91"/>
      <c r="C294" s="91"/>
      <c r="D294" s="91"/>
      <c r="E294" s="91"/>
      <c r="F294" s="91"/>
      <c r="G294" s="102" t="s">
        <v>52</v>
      </c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89"/>
      <c r="AA294" s="89"/>
      <c r="AB294" s="89"/>
      <c r="AC294" s="89"/>
      <c r="AD294" s="89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69"/>
      <c r="AP294" s="69"/>
      <c r="AQ294" s="69"/>
      <c r="AR294" s="69"/>
      <c r="AS294" s="69"/>
      <c r="AT294" s="69"/>
      <c r="AU294" s="69"/>
      <c r="AV294" s="69"/>
      <c r="AW294" s="91"/>
      <c r="AX294" s="91"/>
      <c r="AY294" s="91"/>
      <c r="AZ294" s="91"/>
      <c r="BA294" s="91"/>
      <c r="BB294" s="91"/>
      <c r="BC294" s="91"/>
      <c r="BD294" s="91"/>
      <c r="BE294" s="85"/>
      <c r="BF294" s="85"/>
      <c r="BG294" s="85"/>
      <c r="BH294" s="85"/>
      <c r="BI294" s="85"/>
      <c r="BJ294" s="85"/>
      <c r="BK294" s="85"/>
      <c r="BL294" s="85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</row>
    <row r="295" spans="1:85" ht="21" customHeight="1">
      <c r="A295" s="91"/>
      <c r="B295" s="91"/>
      <c r="C295" s="91"/>
      <c r="D295" s="91"/>
      <c r="E295" s="91"/>
      <c r="F295" s="91"/>
      <c r="G295" s="104" t="s">
        <v>260</v>
      </c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70" t="s">
        <v>49</v>
      </c>
      <c r="AA295" s="70"/>
      <c r="AB295" s="70"/>
      <c r="AC295" s="70"/>
      <c r="AD295" s="70"/>
      <c r="AE295" s="70" t="s">
        <v>61</v>
      </c>
      <c r="AF295" s="70"/>
      <c r="AG295" s="70"/>
      <c r="AH295" s="70"/>
      <c r="AI295" s="70"/>
      <c r="AJ295" s="70"/>
      <c r="AK295" s="70"/>
      <c r="AL295" s="70"/>
      <c r="AM295" s="70"/>
      <c r="AN295" s="70"/>
      <c r="AO295" s="69"/>
      <c r="AP295" s="69"/>
      <c r="AQ295" s="69"/>
      <c r="AR295" s="69"/>
      <c r="AS295" s="69"/>
      <c r="AT295" s="69"/>
      <c r="AU295" s="69"/>
      <c r="AV295" s="69"/>
      <c r="AW295" s="210">
        <f>AW289/AW292</f>
        <v>665000</v>
      </c>
      <c r="AX295" s="210"/>
      <c r="AY295" s="210"/>
      <c r="AZ295" s="210"/>
      <c r="BA295" s="210"/>
      <c r="BB295" s="210"/>
      <c r="BC295" s="210"/>
      <c r="BD295" s="210"/>
      <c r="BE295" s="69">
        <f>AO295+AW295</f>
        <v>665000</v>
      </c>
      <c r="BF295" s="69"/>
      <c r="BG295" s="69"/>
      <c r="BH295" s="69"/>
      <c r="BI295" s="69"/>
      <c r="BJ295" s="69"/>
      <c r="BK295" s="69"/>
      <c r="BL295" s="69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</row>
    <row r="296" spans="1:85" ht="48.75" customHeight="1">
      <c r="A296" s="91"/>
      <c r="B296" s="91"/>
      <c r="C296" s="91"/>
      <c r="D296" s="91"/>
      <c r="E296" s="91"/>
      <c r="F296" s="91"/>
      <c r="G296" s="104" t="s">
        <v>231</v>
      </c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70" t="s">
        <v>49</v>
      </c>
      <c r="AA296" s="70"/>
      <c r="AB296" s="70"/>
      <c r="AC296" s="70"/>
      <c r="AD296" s="70"/>
      <c r="AE296" s="70" t="s">
        <v>61</v>
      </c>
      <c r="AF296" s="70"/>
      <c r="AG296" s="70"/>
      <c r="AH296" s="70"/>
      <c r="AI296" s="70"/>
      <c r="AJ296" s="70"/>
      <c r="AK296" s="70"/>
      <c r="AL296" s="70"/>
      <c r="AM296" s="70"/>
      <c r="AN296" s="70"/>
      <c r="AO296" s="69"/>
      <c r="AP296" s="69"/>
      <c r="AQ296" s="69"/>
      <c r="AR296" s="69"/>
      <c r="AS296" s="69"/>
      <c r="AT296" s="69"/>
      <c r="AU296" s="69"/>
      <c r="AV296" s="69"/>
      <c r="AW296" s="210">
        <f>AW290</f>
        <v>8500</v>
      </c>
      <c r="AX296" s="210"/>
      <c r="AY296" s="210"/>
      <c r="AZ296" s="210"/>
      <c r="BA296" s="210"/>
      <c r="BB296" s="210"/>
      <c r="BC296" s="210"/>
      <c r="BD296" s="210"/>
      <c r="BE296" s="69">
        <f>AO296+AW296</f>
        <v>8500</v>
      </c>
      <c r="BF296" s="69"/>
      <c r="BG296" s="69"/>
      <c r="BH296" s="69"/>
      <c r="BI296" s="69"/>
      <c r="BJ296" s="69"/>
      <c r="BK296" s="69"/>
      <c r="BL296" s="69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</row>
    <row r="297" spans="1:85" ht="18" customHeight="1">
      <c r="A297" s="91"/>
      <c r="B297" s="91"/>
      <c r="C297" s="91"/>
      <c r="D297" s="91"/>
      <c r="E297" s="91"/>
      <c r="F297" s="91"/>
      <c r="G297" s="102" t="s">
        <v>53</v>
      </c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89"/>
      <c r="AA297" s="89"/>
      <c r="AB297" s="89"/>
      <c r="AC297" s="89"/>
      <c r="AD297" s="89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69"/>
      <c r="AP297" s="69"/>
      <c r="AQ297" s="69"/>
      <c r="AR297" s="69"/>
      <c r="AS297" s="69"/>
      <c r="AT297" s="69"/>
      <c r="AU297" s="69"/>
      <c r="AV297" s="69"/>
      <c r="AW297" s="91"/>
      <c r="AX297" s="91"/>
      <c r="AY297" s="91"/>
      <c r="AZ297" s="91"/>
      <c r="BA297" s="91"/>
      <c r="BB297" s="91"/>
      <c r="BC297" s="91"/>
      <c r="BD297" s="91"/>
      <c r="BE297" s="85"/>
      <c r="BF297" s="85"/>
      <c r="BG297" s="85"/>
      <c r="BH297" s="85"/>
      <c r="BI297" s="85"/>
      <c r="BJ297" s="85"/>
      <c r="BK297" s="85"/>
      <c r="BL297" s="85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48.75" customHeight="1">
      <c r="A298" s="91"/>
      <c r="B298" s="91"/>
      <c r="C298" s="91"/>
      <c r="D298" s="91"/>
      <c r="E298" s="91"/>
      <c r="F298" s="91"/>
      <c r="G298" s="104" t="s">
        <v>230</v>
      </c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70" t="s">
        <v>54</v>
      </c>
      <c r="AA298" s="70"/>
      <c r="AB298" s="70"/>
      <c r="AC298" s="70"/>
      <c r="AD298" s="70"/>
      <c r="AE298" s="70" t="s">
        <v>61</v>
      </c>
      <c r="AF298" s="70"/>
      <c r="AG298" s="70"/>
      <c r="AH298" s="70"/>
      <c r="AI298" s="70"/>
      <c r="AJ298" s="70"/>
      <c r="AK298" s="70"/>
      <c r="AL298" s="70"/>
      <c r="AM298" s="70"/>
      <c r="AN298" s="70"/>
      <c r="AO298" s="69"/>
      <c r="AP298" s="69"/>
      <c r="AQ298" s="69"/>
      <c r="AR298" s="69"/>
      <c r="AS298" s="69"/>
      <c r="AT298" s="69"/>
      <c r="AU298" s="69"/>
      <c r="AV298" s="69"/>
      <c r="AW298" s="218">
        <f>(AW292)/(20+2+3)*100</f>
        <v>4</v>
      </c>
      <c r="AX298" s="218"/>
      <c r="AY298" s="218"/>
      <c r="AZ298" s="218"/>
      <c r="BA298" s="218"/>
      <c r="BB298" s="218"/>
      <c r="BC298" s="218"/>
      <c r="BD298" s="218"/>
      <c r="BE298" s="85">
        <f>AO298+AW298</f>
        <v>4</v>
      </c>
      <c r="BF298" s="85"/>
      <c r="BG298" s="85"/>
      <c r="BH298" s="85"/>
      <c r="BI298" s="85"/>
      <c r="BJ298" s="85"/>
      <c r="BK298" s="85"/>
      <c r="BL298" s="85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9" customHeight="1">
      <c r="A299" s="47"/>
      <c r="B299" s="47"/>
      <c r="C299" s="47"/>
      <c r="D299" s="47"/>
      <c r="E299" s="47"/>
      <c r="F299" s="47"/>
      <c r="G299" s="42"/>
      <c r="H299" s="42"/>
      <c r="I299" s="42"/>
      <c r="J299" s="42"/>
      <c r="K299" s="42"/>
      <c r="L299" s="42"/>
      <c r="M299" s="42"/>
      <c r="N299" s="42"/>
      <c r="O299" s="42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35.25" customHeight="1">
      <c r="A300" s="70" t="s">
        <v>15</v>
      </c>
      <c r="B300" s="70"/>
      <c r="C300" s="70"/>
      <c r="D300" s="70"/>
      <c r="E300" s="70"/>
      <c r="F300" s="70"/>
      <c r="G300" s="70" t="s">
        <v>28</v>
      </c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 t="s">
        <v>2</v>
      </c>
      <c r="AA300" s="70"/>
      <c r="AB300" s="70"/>
      <c r="AC300" s="70"/>
      <c r="AD300" s="70"/>
      <c r="AE300" s="70" t="s">
        <v>1</v>
      </c>
      <c r="AF300" s="70"/>
      <c r="AG300" s="70"/>
      <c r="AH300" s="70"/>
      <c r="AI300" s="70"/>
      <c r="AJ300" s="70"/>
      <c r="AK300" s="70"/>
      <c r="AL300" s="70"/>
      <c r="AM300" s="70"/>
      <c r="AN300" s="70"/>
      <c r="AO300" s="70" t="s">
        <v>16</v>
      </c>
      <c r="AP300" s="70"/>
      <c r="AQ300" s="70"/>
      <c r="AR300" s="70"/>
      <c r="AS300" s="70"/>
      <c r="AT300" s="70"/>
      <c r="AU300" s="70"/>
      <c r="AV300" s="70"/>
      <c r="AW300" s="70" t="s">
        <v>17</v>
      </c>
      <c r="AX300" s="70"/>
      <c r="AY300" s="70"/>
      <c r="AZ300" s="70"/>
      <c r="BA300" s="70"/>
      <c r="BB300" s="70"/>
      <c r="BC300" s="70"/>
      <c r="BD300" s="70"/>
      <c r="BE300" s="70" t="s">
        <v>14</v>
      </c>
      <c r="BF300" s="70"/>
      <c r="BG300" s="70"/>
      <c r="BH300" s="70"/>
      <c r="BI300" s="70"/>
      <c r="BJ300" s="70"/>
      <c r="BK300" s="70"/>
      <c r="BL300" s="70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18" customHeight="1">
      <c r="A301" s="70">
        <v>1</v>
      </c>
      <c r="B301" s="70"/>
      <c r="C301" s="70"/>
      <c r="D301" s="70"/>
      <c r="E301" s="70"/>
      <c r="F301" s="70"/>
      <c r="G301" s="70">
        <v>2</v>
      </c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>
        <v>3</v>
      </c>
      <c r="AA301" s="70"/>
      <c r="AB301" s="70"/>
      <c r="AC301" s="70"/>
      <c r="AD301" s="70"/>
      <c r="AE301" s="70">
        <v>4</v>
      </c>
      <c r="AF301" s="70"/>
      <c r="AG301" s="70"/>
      <c r="AH301" s="70"/>
      <c r="AI301" s="70"/>
      <c r="AJ301" s="70"/>
      <c r="AK301" s="70"/>
      <c r="AL301" s="70"/>
      <c r="AM301" s="70"/>
      <c r="AN301" s="70"/>
      <c r="AO301" s="70">
        <v>5</v>
      </c>
      <c r="AP301" s="70"/>
      <c r="AQ301" s="70"/>
      <c r="AR301" s="70"/>
      <c r="AS301" s="70"/>
      <c r="AT301" s="70"/>
      <c r="AU301" s="70"/>
      <c r="AV301" s="70"/>
      <c r="AW301" s="70">
        <v>6</v>
      </c>
      <c r="AX301" s="70"/>
      <c r="AY301" s="70"/>
      <c r="AZ301" s="70"/>
      <c r="BA301" s="70"/>
      <c r="BB301" s="70"/>
      <c r="BC301" s="70"/>
      <c r="BD301" s="70"/>
      <c r="BE301" s="70">
        <v>7</v>
      </c>
      <c r="BF301" s="70"/>
      <c r="BG301" s="70"/>
      <c r="BH301" s="70"/>
      <c r="BI301" s="70"/>
      <c r="BJ301" s="70"/>
      <c r="BK301" s="70"/>
      <c r="BL301" s="70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</row>
    <row r="302" spans="1:85" ht="18" customHeight="1">
      <c r="A302" s="70"/>
      <c r="B302" s="70"/>
      <c r="C302" s="70"/>
      <c r="D302" s="70"/>
      <c r="E302" s="70"/>
      <c r="F302" s="70"/>
      <c r="G302" s="109" t="s">
        <v>215</v>
      </c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1"/>
      <c r="AO302" s="69"/>
      <c r="AP302" s="69"/>
      <c r="AQ302" s="69"/>
      <c r="AR302" s="69"/>
      <c r="AS302" s="69"/>
      <c r="AT302" s="69"/>
      <c r="AU302" s="69"/>
      <c r="AV302" s="69"/>
      <c r="AW302" s="91"/>
      <c r="AX302" s="91"/>
      <c r="AY302" s="91"/>
      <c r="AZ302" s="91"/>
      <c r="BA302" s="91"/>
      <c r="BB302" s="91"/>
      <c r="BC302" s="91"/>
      <c r="BD302" s="91"/>
      <c r="BE302" s="85"/>
      <c r="BF302" s="85"/>
      <c r="BG302" s="85"/>
      <c r="BH302" s="85"/>
      <c r="BI302" s="85"/>
      <c r="BJ302" s="85"/>
      <c r="BK302" s="85"/>
      <c r="BL302" s="85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</row>
    <row r="303" spans="1:85" ht="18" customHeight="1">
      <c r="A303" s="91"/>
      <c r="B303" s="91"/>
      <c r="C303" s="91"/>
      <c r="D303" s="91"/>
      <c r="E303" s="91"/>
      <c r="F303" s="91"/>
      <c r="G303" s="102" t="s">
        <v>48</v>
      </c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89"/>
      <c r="AA303" s="89"/>
      <c r="AB303" s="89"/>
      <c r="AC303" s="89"/>
      <c r="AD303" s="89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69"/>
      <c r="AP303" s="69"/>
      <c r="AQ303" s="69"/>
      <c r="AR303" s="69"/>
      <c r="AS303" s="69"/>
      <c r="AT303" s="69"/>
      <c r="AU303" s="69"/>
      <c r="AV303" s="69"/>
      <c r="AW303" s="91"/>
      <c r="AX303" s="91"/>
      <c r="AY303" s="91"/>
      <c r="AZ303" s="91"/>
      <c r="BA303" s="91"/>
      <c r="BB303" s="91"/>
      <c r="BC303" s="91"/>
      <c r="BD303" s="91"/>
      <c r="BE303" s="85"/>
      <c r="BF303" s="85"/>
      <c r="BG303" s="85"/>
      <c r="BH303" s="85"/>
      <c r="BI303" s="85"/>
      <c r="BJ303" s="85"/>
      <c r="BK303" s="85"/>
      <c r="BL303" s="85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</row>
    <row r="304" spans="1:85" ht="21" customHeight="1">
      <c r="A304" s="91"/>
      <c r="B304" s="91"/>
      <c r="C304" s="91"/>
      <c r="D304" s="91"/>
      <c r="E304" s="91"/>
      <c r="F304" s="91"/>
      <c r="G304" s="103" t="s">
        <v>97</v>
      </c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70" t="s">
        <v>49</v>
      </c>
      <c r="AA304" s="70"/>
      <c r="AB304" s="70"/>
      <c r="AC304" s="70"/>
      <c r="AD304" s="70"/>
      <c r="AE304" s="70" t="s">
        <v>60</v>
      </c>
      <c r="AF304" s="70"/>
      <c r="AG304" s="70"/>
      <c r="AH304" s="70"/>
      <c r="AI304" s="70"/>
      <c r="AJ304" s="70"/>
      <c r="AK304" s="70"/>
      <c r="AL304" s="70"/>
      <c r="AM304" s="70"/>
      <c r="AN304" s="70"/>
      <c r="AO304" s="69">
        <f>7180412</f>
        <v>7180412</v>
      </c>
      <c r="AP304" s="69"/>
      <c r="AQ304" s="69"/>
      <c r="AR304" s="69"/>
      <c r="AS304" s="69"/>
      <c r="AT304" s="69"/>
      <c r="AU304" s="69"/>
      <c r="AV304" s="69"/>
      <c r="AW304" s="91"/>
      <c r="AX304" s="91"/>
      <c r="AY304" s="91"/>
      <c r="AZ304" s="91"/>
      <c r="BA304" s="91"/>
      <c r="BB304" s="91"/>
      <c r="BC304" s="91"/>
      <c r="BD304" s="91"/>
      <c r="BE304" s="78">
        <f aca="true" t="shared" si="11" ref="BE304:BE314">AO304+AW304</f>
        <v>7180412</v>
      </c>
      <c r="BF304" s="79"/>
      <c r="BG304" s="79"/>
      <c r="BH304" s="79"/>
      <c r="BI304" s="79"/>
      <c r="BJ304" s="79"/>
      <c r="BK304" s="79"/>
      <c r="BL304" s="80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</row>
    <row r="305" spans="1:85" ht="21" customHeight="1">
      <c r="A305" s="91"/>
      <c r="B305" s="91"/>
      <c r="C305" s="91"/>
      <c r="D305" s="91"/>
      <c r="E305" s="91"/>
      <c r="F305" s="91"/>
      <c r="G305" s="102" t="s">
        <v>51</v>
      </c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89"/>
      <c r="AA305" s="89"/>
      <c r="AB305" s="89"/>
      <c r="AC305" s="89"/>
      <c r="AD305" s="89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69"/>
      <c r="AP305" s="69"/>
      <c r="AQ305" s="69"/>
      <c r="AR305" s="69"/>
      <c r="AS305" s="69"/>
      <c r="AT305" s="69"/>
      <c r="AU305" s="69"/>
      <c r="AV305" s="69"/>
      <c r="AW305" s="91"/>
      <c r="AX305" s="91"/>
      <c r="AY305" s="91"/>
      <c r="AZ305" s="91"/>
      <c r="BA305" s="91"/>
      <c r="BB305" s="91"/>
      <c r="BC305" s="91"/>
      <c r="BD305" s="91"/>
      <c r="BE305" s="85"/>
      <c r="BF305" s="85"/>
      <c r="BG305" s="85"/>
      <c r="BH305" s="85"/>
      <c r="BI305" s="85"/>
      <c r="BJ305" s="85"/>
      <c r="BK305" s="85"/>
      <c r="BL305" s="85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</row>
    <row r="306" spans="1:85" ht="21" customHeight="1">
      <c r="A306" s="91"/>
      <c r="B306" s="91"/>
      <c r="C306" s="91"/>
      <c r="D306" s="91"/>
      <c r="E306" s="91"/>
      <c r="F306" s="91"/>
      <c r="G306" s="104" t="s">
        <v>159</v>
      </c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70" t="s">
        <v>50</v>
      </c>
      <c r="AA306" s="70"/>
      <c r="AB306" s="70"/>
      <c r="AC306" s="70"/>
      <c r="AD306" s="70"/>
      <c r="AE306" s="70" t="s">
        <v>171</v>
      </c>
      <c r="AF306" s="70"/>
      <c r="AG306" s="70"/>
      <c r="AH306" s="70"/>
      <c r="AI306" s="70"/>
      <c r="AJ306" s="70"/>
      <c r="AK306" s="70"/>
      <c r="AL306" s="70"/>
      <c r="AM306" s="70"/>
      <c r="AN306" s="70"/>
      <c r="AO306" s="95">
        <v>24</v>
      </c>
      <c r="AP306" s="95"/>
      <c r="AQ306" s="95"/>
      <c r="AR306" s="95"/>
      <c r="AS306" s="95"/>
      <c r="AT306" s="95"/>
      <c r="AU306" s="95"/>
      <c r="AV306" s="95"/>
      <c r="AW306" s="94"/>
      <c r="AX306" s="94"/>
      <c r="AY306" s="94"/>
      <c r="AZ306" s="94"/>
      <c r="BA306" s="94"/>
      <c r="BB306" s="94"/>
      <c r="BC306" s="94"/>
      <c r="BD306" s="94"/>
      <c r="BE306" s="95">
        <f t="shared" si="11"/>
        <v>24</v>
      </c>
      <c r="BF306" s="95"/>
      <c r="BG306" s="95"/>
      <c r="BH306" s="95"/>
      <c r="BI306" s="95"/>
      <c r="BJ306" s="95"/>
      <c r="BK306" s="95"/>
      <c r="BL306" s="95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</row>
    <row r="307" spans="1:85" ht="49.5" customHeight="1">
      <c r="A307" s="91"/>
      <c r="B307" s="91"/>
      <c r="C307" s="91"/>
      <c r="D307" s="91"/>
      <c r="E307" s="91"/>
      <c r="F307" s="91"/>
      <c r="G307" s="104" t="s">
        <v>160</v>
      </c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70" t="s">
        <v>50</v>
      </c>
      <c r="AA307" s="70"/>
      <c r="AB307" s="70"/>
      <c r="AC307" s="70"/>
      <c r="AD307" s="70"/>
      <c r="AE307" s="70" t="s">
        <v>61</v>
      </c>
      <c r="AF307" s="70"/>
      <c r="AG307" s="70"/>
      <c r="AH307" s="70"/>
      <c r="AI307" s="70"/>
      <c r="AJ307" s="70"/>
      <c r="AK307" s="70"/>
      <c r="AL307" s="70"/>
      <c r="AM307" s="70"/>
      <c r="AN307" s="70"/>
      <c r="AO307" s="95">
        <v>1000</v>
      </c>
      <c r="AP307" s="95"/>
      <c r="AQ307" s="95"/>
      <c r="AR307" s="95"/>
      <c r="AS307" s="95"/>
      <c r="AT307" s="95"/>
      <c r="AU307" s="95"/>
      <c r="AV307" s="95"/>
      <c r="AW307" s="94"/>
      <c r="AX307" s="94"/>
      <c r="AY307" s="94"/>
      <c r="AZ307" s="94"/>
      <c r="BA307" s="94"/>
      <c r="BB307" s="94"/>
      <c r="BC307" s="94"/>
      <c r="BD307" s="94"/>
      <c r="BE307" s="95">
        <f t="shared" si="11"/>
        <v>1000</v>
      </c>
      <c r="BF307" s="95"/>
      <c r="BG307" s="95"/>
      <c r="BH307" s="95"/>
      <c r="BI307" s="95"/>
      <c r="BJ307" s="95"/>
      <c r="BK307" s="95"/>
      <c r="BL307" s="95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</row>
    <row r="308" spans="1:85" ht="18" customHeight="1">
      <c r="A308" s="91"/>
      <c r="B308" s="91"/>
      <c r="C308" s="91"/>
      <c r="D308" s="91"/>
      <c r="E308" s="91"/>
      <c r="F308" s="91"/>
      <c r="G308" s="102" t="s">
        <v>52</v>
      </c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89"/>
      <c r="AA308" s="89"/>
      <c r="AB308" s="89"/>
      <c r="AC308" s="89"/>
      <c r="AD308" s="89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69"/>
      <c r="AP308" s="69"/>
      <c r="AQ308" s="69"/>
      <c r="AR308" s="69"/>
      <c r="AS308" s="69"/>
      <c r="AT308" s="69"/>
      <c r="AU308" s="69"/>
      <c r="AV308" s="69"/>
      <c r="AW308" s="91"/>
      <c r="AX308" s="91"/>
      <c r="AY308" s="91"/>
      <c r="AZ308" s="91"/>
      <c r="BA308" s="91"/>
      <c r="BB308" s="91"/>
      <c r="BC308" s="91"/>
      <c r="BD308" s="91"/>
      <c r="BE308" s="85"/>
      <c r="BF308" s="85"/>
      <c r="BG308" s="85"/>
      <c r="BH308" s="85"/>
      <c r="BI308" s="85"/>
      <c r="BJ308" s="85"/>
      <c r="BK308" s="85"/>
      <c r="BL308" s="85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</row>
    <row r="309" spans="1:85" ht="52.5" customHeight="1">
      <c r="A309" s="91"/>
      <c r="B309" s="91"/>
      <c r="C309" s="91"/>
      <c r="D309" s="91"/>
      <c r="E309" s="91"/>
      <c r="F309" s="91"/>
      <c r="G309" s="103" t="s">
        <v>161</v>
      </c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70" t="s">
        <v>50</v>
      </c>
      <c r="AA309" s="70"/>
      <c r="AB309" s="70"/>
      <c r="AC309" s="70"/>
      <c r="AD309" s="70"/>
      <c r="AE309" s="70" t="s">
        <v>61</v>
      </c>
      <c r="AF309" s="70"/>
      <c r="AG309" s="70"/>
      <c r="AH309" s="70"/>
      <c r="AI309" s="70"/>
      <c r="AJ309" s="70"/>
      <c r="AK309" s="70"/>
      <c r="AL309" s="70"/>
      <c r="AM309" s="70"/>
      <c r="AN309" s="70"/>
      <c r="AO309" s="95">
        <f>AO307/18</f>
        <v>55.55555555555556</v>
      </c>
      <c r="AP309" s="95"/>
      <c r="AQ309" s="95"/>
      <c r="AR309" s="95"/>
      <c r="AS309" s="95"/>
      <c r="AT309" s="95"/>
      <c r="AU309" s="95"/>
      <c r="AV309" s="95"/>
      <c r="AW309" s="94"/>
      <c r="AX309" s="94"/>
      <c r="AY309" s="94"/>
      <c r="AZ309" s="94"/>
      <c r="BA309" s="94"/>
      <c r="BB309" s="94"/>
      <c r="BC309" s="94"/>
      <c r="BD309" s="94"/>
      <c r="BE309" s="95">
        <f t="shared" si="11"/>
        <v>55.55555555555556</v>
      </c>
      <c r="BF309" s="95"/>
      <c r="BG309" s="95"/>
      <c r="BH309" s="95"/>
      <c r="BI309" s="95"/>
      <c r="BJ309" s="95"/>
      <c r="BK309" s="95"/>
      <c r="BL309" s="95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</row>
    <row r="310" spans="1:85" ht="21" customHeight="1">
      <c r="A310" s="91"/>
      <c r="B310" s="91"/>
      <c r="C310" s="91"/>
      <c r="D310" s="91"/>
      <c r="E310" s="91"/>
      <c r="F310" s="91"/>
      <c r="G310" s="104" t="s">
        <v>162</v>
      </c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70" t="s">
        <v>49</v>
      </c>
      <c r="AA310" s="70"/>
      <c r="AB310" s="70"/>
      <c r="AC310" s="70"/>
      <c r="AD310" s="70"/>
      <c r="AE310" s="70" t="s">
        <v>61</v>
      </c>
      <c r="AF310" s="70"/>
      <c r="AG310" s="70"/>
      <c r="AH310" s="70"/>
      <c r="AI310" s="70"/>
      <c r="AJ310" s="70"/>
      <c r="AK310" s="70"/>
      <c r="AL310" s="70"/>
      <c r="AM310" s="70"/>
      <c r="AN310" s="70"/>
      <c r="AO310" s="69">
        <f>5550054/AO306</f>
        <v>231252.25</v>
      </c>
      <c r="AP310" s="69"/>
      <c r="AQ310" s="69"/>
      <c r="AR310" s="69"/>
      <c r="AS310" s="69"/>
      <c r="AT310" s="69"/>
      <c r="AU310" s="69"/>
      <c r="AV310" s="69"/>
      <c r="AW310" s="91"/>
      <c r="AX310" s="91"/>
      <c r="AY310" s="91"/>
      <c r="AZ310" s="91"/>
      <c r="BA310" s="91"/>
      <c r="BB310" s="91"/>
      <c r="BC310" s="91"/>
      <c r="BD310" s="91"/>
      <c r="BE310" s="69">
        <f t="shared" si="11"/>
        <v>231252.25</v>
      </c>
      <c r="BF310" s="69"/>
      <c r="BG310" s="69"/>
      <c r="BH310" s="69"/>
      <c r="BI310" s="69"/>
      <c r="BJ310" s="69"/>
      <c r="BK310" s="69"/>
      <c r="BL310" s="69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</row>
    <row r="311" spans="1:85" ht="35.25" customHeight="1">
      <c r="A311" s="91"/>
      <c r="B311" s="91"/>
      <c r="C311" s="91"/>
      <c r="D311" s="91"/>
      <c r="E311" s="91"/>
      <c r="F311" s="91"/>
      <c r="G311" s="104" t="s">
        <v>163</v>
      </c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70" t="s">
        <v>49</v>
      </c>
      <c r="AA311" s="70"/>
      <c r="AB311" s="70"/>
      <c r="AC311" s="70"/>
      <c r="AD311" s="70"/>
      <c r="AE311" s="70" t="s">
        <v>61</v>
      </c>
      <c r="AF311" s="70"/>
      <c r="AG311" s="70"/>
      <c r="AH311" s="70"/>
      <c r="AI311" s="70"/>
      <c r="AJ311" s="70"/>
      <c r="AK311" s="70"/>
      <c r="AL311" s="70"/>
      <c r="AM311" s="70"/>
      <c r="AN311" s="70"/>
      <c r="AO311" s="69">
        <f>64200/AO306</f>
        <v>2675</v>
      </c>
      <c r="AP311" s="69"/>
      <c r="AQ311" s="69"/>
      <c r="AR311" s="69"/>
      <c r="AS311" s="69"/>
      <c r="AT311" s="69"/>
      <c r="AU311" s="69"/>
      <c r="AV311" s="69"/>
      <c r="AW311" s="91"/>
      <c r="AX311" s="91"/>
      <c r="AY311" s="91"/>
      <c r="AZ311" s="91"/>
      <c r="BA311" s="91"/>
      <c r="BB311" s="91"/>
      <c r="BC311" s="91"/>
      <c r="BD311" s="91"/>
      <c r="BE311" s="69">
        <f t="shared" si="11"/>
        <v>2675</v>
      </c>
      <c r="BF311" s="69"/>
      <c r="BG311" s="69"/>
      <c r="BH311" s="69"/>
      <c r="BI311" s="69"/>
      <c r="BJ311" s="69"/>
      <c r="BK311" s="69"/>
      <c r="BL311" s="69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</row>
    <row r="312" spans="1:85" ht="33.75" customHeight="1">
      <c r="A312" s="91"/>
      <c r="B312" s="91"/>
      <c r="C312" s="91"/>
      <c r="D312" s="91"/>
      <c r="E312" s="91"/>
      <c r="F312" s="91"/>
      <c r="G312" s="104" t="s">
        <v>164</v>
      </c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70" t="s">
        <v>49</v>
      </c>
      <c r="AA312" s="70"/>
      <c r="AB312" s="70"/>
      <c r="AC312" s="70"/>
      <c r="AD312" s="70"/>
      <c r="AE312" s="70" t="s">
        <v>61</v>
      </c>
      <c r="AF312" s="70"/>
      <c r="AG312" s="70"/>
      <c r="AH312" s="70"/>
      <c r="AI312" s="70"/>
      <c r="AJ312" s="70"/>
      <c r="AK312" s="70"/>
      <c r="AL312" s="70"/>
      <c r="AM312" s="70"/>
      <c r="AN312" s="70"/>
      <c r="AO312" s="69">
        <f>227284/AO306</f>
        <v>9470.166666666666</v>
      </c>
      <c r="AP312" s="69"/>
      <c r="AQ312" s="69"/>
      <c r="AR312" s="69"/>
      <c r="AS312" s="69"/>
      <c r="AT312" s="69"/>
      <c r="AU312" s="69"/>
      <c r="AV312" s="69"/>
      <c r="AW312" s="91"/>
      <c r="AX312" s="91"/>
      <c r="AY312" s="91"/>
      <c r="AZ312" s="91"/>
      <c r="BA312" s="91"/>
      <c r="BB312" s="91"/>
      <c r="BC312" s="91"/>
      <c r="BD312" s="91"/>
      <c r="BE312" s="69">
        <f t="shared" si="11"/>
        <v>9470.166666666666</v>
      </c>
      <c r="BF312" s="69"/>
      <c r="BG312" s="69"/>
      <c r="BH312" s="69"/>
      <c r="BI312" s="69"/>
      <c r="BJ312" s="69"/>
      <c r="BK312" s="69"/>
      <c r="BL312" s="69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</row>
    <row r="313" spans="1:85" ht="18" customHeight="1">
      <c r="A313" s="91"/>
      <c r="B313" s="91"/>
      <c r="C313" s="91"/>
      <c r="D313" s="91"/>
      <c r="E313" s="91"/>
      <c r="F313" s="91"/>
      <c r="G313" s="219" t="s">
        <v>53</v>
      </c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89"/>
      <c r="AA313" s="89"/>
      <c r="AB313" s="89"/>
      <c r="AC313" s="89"/>
      <c r="AD313" s="89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69"/>
      <c r="AP313" s="69"/>
      <c r="AQ313" s="69"/>
      <c r="AR313" s="69"/>
      <c r="AS313" s="69"/>
      <c r="AT313" s="69"/>
      <c r="AU313" s="69"/>
      <c r="AV313" s="69"/>
      <c r="AW313" s="91"/>
      <c r="AX313" s="91"/>
      <c r="AY313" s="91"/>
      <c r="AZ313" s="91"/>
      <c r="BA313" s="91"/>
      <c r="BB313" s="91"/>
      <c r="BC313" s="91"/>
      <c r="BD313" s="91"/>
      <c r="BE313" s="85"/>
      <c r="BF313" s="85"/>
      <c r="BG313" s="85"/>
      <c r="BH313" s="85"/>
      <c r="BI313" s="85"/>
      <c r="BJ313" s="85"/>
      <c r="BK313" s="85"/>
      <c r="BL313" s="85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</row>
    <row r="314" spans="1:85" ht="81.75" customHeight="1">
      <c r="A314" s="91"/>
      <c r="B314" s="91"/>
      <c r="C314" s="91"/>
      <c r="D314" s="91"/>
      <c r="E314" s="91"/>
      <c r="F314" s="91"/>
      <c r="G314" s="104" t="s">
        <v>165</v>
      </c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70" t="s">
        <v>54</v>
      </c>
      <c r="AA314" s="70"/>
      <c r="AB314" s="70"/>
      <c r="AC314" s="70"/>
      <c r="AD314" s="70"/>
      <c r="AE314" s="70" t="s">
        <v>61</v>
      </c>
      <c r="AF314" s="70"/>
      <c r="AG314" s="70"/>
      <c r="AH314" s="70"/>
      <c r="AI314" s="70"/>
      <c r="AJ314" s="70"/>
      <c r="AK314" s="70"/>
      <c r="AL314" s="70"/>
      <c r="AM314" s="70"/>
      <c r="AN314" s="70"/>
      <c r="AO314" s="69">
        <f>AO307/745*100</f>
        <v>134.2281879194631</v>
      </c>
      <c r="AP314" s="69"/>
      <c r="AQ314" s="69"/>
      <c r="AR314" s="69"/>
      <c r="AS314" s="69"/>
      <c r="AT314" s="69"/>
      <c r="AU314" s="69"/>
      <c r="AV314" s="69"/>
      <c r="AW314" s="91"/>
      <c r="AX314" s="91"/>
      <c r="AY314" s="91"/>
      <c r="AZ314" s="91"/>
      <c r="BA314" s="91"/>
      <c r="BB314" s="91"/>
      <c r="BC314" s="91"/>
      <c r="BD314" s="91"/>
      <c r="BE314" s="85">
        <f t="shared" si="11"/>
        <v>134.2281879194631</v>
      </c>
      <c r="BF314" s="85"/>
      <c r="BG314" s="85"/>
      <c r="BH314" s="85"/>
      <c r="BI314" s="85"/>
      <c r="BJ314" s="85"/>
      <c r="BK314" s="85"/>
      <c r="BL314" s="85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</row>
    <row r="315" spans="7:85" ht="54" customHeight="1">
      <c r="G315" s="43"/>
      <c r="H315" s="43"/>
      <c r="I315" s="43"/>
      <c r="J315" s="43"/>
      <c r="K315" s="43"/>
      <c r="L315" s="43"/>
      <c r="M315" s="43"/>
      <c r="N315" s="43"/>
      <c r="O315" s="43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</row>
    <row r="316" spans="1:59" ht="42" customHeight="1">
      <c r="A316" s="174" t="s">
        <v>267</v>
      </c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68"/>
      <c r="AO316" s="162" t="s">
        <v>268</v>
      </c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</row>
    <row r="317" spans="23:59" ht="12.75">
      <c r="W317" s="161" t="s">
        <v>5</v>
      </c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O317" s="161" t="s">
        <v>35</v>
      </c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</row>
    <row r="318" spans="1:6" ht="15.75" customHeight="1">
      <c r="A318" s="172" t="s">
        <v>3</v>
      </c>
      <c r="B318" s="172"/>
      <c r="C318" s="172"/>
      <c r="D318" s="172"/>
      <c r="E318" s="172"/>
      <c r="F318" s="172"/>
    </row>
    <row r="319" spans="1:45" ht="17.25" customHeight="1">
      <c r="A319" s="173" t="s">
        <v>56</v>
      </c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</row>
    <row r="320" spans="1:45" ht="15.75" customHeight="1">
      <c r="A320" s="52" t="s">
        <v>31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</row>
    <row r="321" spans="1:45" ht="10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59" ht="15.75" customHeight="1">
      <c r="A322" s="170" t="s">
        <v>57</v>
      </c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  <c r="AK322" s="171"/>
      <c r="AL322" s="171"/>
      <c r="AM322" s="171"/>
      <c r="AN322" s="24"/>
      <c r="AO322" s="163" t="s">
        <v>65</v>
      </c>
      <c r="AP322" s="163"/>
      <c r="AQ322" s="163"/>
      <c r="AR322" s="163"/>
      <c r="AS322" s="163"/>
      <c r="AT322" s="163"/>
      <c r="AU322" s="163"/>
      <c r="AV322" s="163"/>
      <c r="AW322" s="163"/>
      <c r="AX322" s="163"/>
      <c r="AY322" s="163"/>
      <c r="AZ322" s="163"/>
      <c r="BA322" s="163"/>
      <c r="BB322" s="163"/>
      <c r="BC322" s="163"/>
      <c r="BD322" s="163"/>
      <c r="BE322" s="163"/>
      <c r="BF322" s="163"/>
      <c r="BG322" s="163"/>
    </row>
    <row r="323" spans="23:59" ht="12.75">
      <c r="W323" s="161" t="s">
        <v>5</v>
      </c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O323" s="161" t="s">
        <v>35</v>
      </c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</row>
    <row r="324" spans="1:8" ht="16.5" customHeight="1">
      <c r="A324" s="232">
        <f>AO7</f>
        <v>44838</v>
      </c>
      <c r="B324" s="232"/>
      <c r="C324" s="232"/>
      <c r="D324" s="232"/>
      <c r="E324" s="232"/>
      <c r="F324" s="232"/>
      <c r="G324" s="232"/>
      <c r="H324" s="232"/>
    </row>
    <row r="325" spans="1:17" ht="16.5" customHeight="1">
      <c r="A325" s="169" t="s">
        <v>29</v>
      </c>
      <c r="B325" s="169"/>
      <c r="C325" s="169"/>
      <c r="D325" s="169"/>
      <c r="E325" s="169"/>
      <c r="F325" s="169"/>
      <c r="G325" s="169"/>
      <c r="H325" s="169"/>
      <c r="I325" s="54"/>
      <c r="J325" s="54"/>
      <c r="K325" s="54"/>
      <c r="L325" s="54"/>
      <c r="M325" s="54"/>
      <c r="N325" s="54"/>
      <c r="O325" s="54"/>
      <c r="P325" s="54"/>
      <c r="Q325" s="54"/>
    </row>
    <row r="326" ht="15.75" customHeight="1">
      <c r="A326" s="1" t="s">
        <v>30</v>
      </c>
    </row>
  </sheetData>
  <sheetProtection/>
  <mergeCells count="1721">
    <mergeCell ref="BE138:BL138"/>
    <mergeCell ref="AE228:AN228"/>
    <mergeCell ref="Z191:AD191"/>
    <mergeCell ref="AW134:BD134"/>
    <mergeCell ref="AW194:BD194"/>
    <mergeCell ref="Z179:AD179"/>
    <mergeCell ref="AE170:AN170"/>
    <mergeCell ref="Z183:AD183"/>
    <mergeCell ref="A126:F126"/>
    <mergeCell ref="G126:Y126"/>
    <mergeCell ref="AW126:BD126"/>
    <mergeCell ref="AE126:AN126"/>
    <mergeCell ref="Z126:AD126"/>
    <mergeCell ref="Z171:AD171"/>
    <mergeCell ref="Z144:AD144"/>
    <mergeCell ref="AW132:BD132"/>
    <mergeCell ref="G162:Y162"/>
    <mergeCell ref="G163:Y163"/>
    <mergeCell ref="AO147:AV147"/>
    <mergeCell ref="AE185:AN185"/>
    <mergeCell ref="Z174:AD174"/>
    <mergeCell ref="AW230:BD230"/>
    <mergeCell ref="AE148:AN148"/>
    <mergeCell ref="Z159:AD159"/>
    <mergeCell ref="AW148:BD148"/>
    <mergeCell ref="AE168:AN168"/>
    <mergeCell ref="AW162:BD162"/>
    <mergeCell ref="AE203:AN203"/>
    <mergeCell ref="AO293:AV293"/>
    <mergeCell ref="AO247:AV247"/>
    <mergeCell ref="AE291:AN291"/>
    <mergeCell ref="AO269:AV269"/>
    <mergeCell ref="AE289:AN289"/>
    <mergeCell ref="AO282:AV282"/>
    <mergeCell ref="AO274:AV274"/>
    <mergeCell ref="G257:BL257"/>
    <mergeCell ref="AO255:AV255"/>
    <mergeCell ref="Z291:AD291"/>
    <mergeCell ref="BE128:BL128"/>
    <mergeCell ref="G124:Y124"/>
    <mergeCell ref="AO124:AV124"/>
    <mergeCell ref="AW127:BD127"/>
    <mergeCell ref="AO125:AV125"/>
    <mergeCell ref="AE124:AN124"/>
    <mergeCell ref="AE125:AN125"/>
    <mergeCell ref="G128:Y128"/>
    <mergeCell ref="Z124:AD124"/>
    <mergeCell ref="Z127:AD127"/>
    <mergeCell ref="AO296:AV296"/>
    <mergeCell ref="Z296:AD296"/>
    <mergeCell ref="BE293:BL293"/>
    <mergeCell ref="AO287:AV287"/>
    <mergeCell ref="Z293:AD293"/>
    <mergeCell ref="G293:Y293"/>
    <mergeCell ref="G292:Y292"/>
    <mergeCell ref="G291:Y291"/>
    <mergeCell ref="AO288:AV288"/>
    <mergeCell ref="AW289:BD289"/>
    <mergeCell ref="AO289:AV289"/>
    <mergeCell ref="G280:Y280"/>
    <mergeCell ref="G281:Y281"/>
    <mergeCell ref="G290:Y290"/>
    <mergeCell ref="AE280:AN280"/>
    <mergeCell ref="Z280:AD280"/>
    <mergeCell ref="Z285:AD285"/>
    <mergeCell ref="AO286:AV286"/>
    <mergeCell ref="G287:Y287"/>
    <mergeCell ref="Z284:AD284"/>
    <mergeCell ref="A232:F232"/>
    <mergeCell ref="AE232:AN232"/>
    <mergeCell ref="AE276:AN276"/>
    <mergeCell ref="AO285:AV285"/>
    <mergeCell ref="A286:F286"/>
    <mergeCell ref="A282:F282"/>
    <mergeCell ref="AE282:AN282"/>
    <mergeCell ref="A247:F247"/>
    <mergeCell ref="AE285:AN285"/>
    <mergeCell ref="G286:AN286"/>
    <mergeCell ref="BE117:BL117"/>
    <mergeCell ref="AO116:AV116"/>
    <mergeCell ref="AW116:BD116"/>
    <mergeCell ref="BE125:BL125"/>
    <mergeCell ref="AW124:BD124"/>
    <mergeCell ref="BE124:BL124"/>
    <mergeCell ref="BE122:BL122"/>
    <mergeCell ref="AW121:BD121"/>
    <mergeCell ref="BE116:BL116"/>
    <mergeCell ref="AW120:BD120"/>
    <mergeCell ref="G164:Y164"/>
    <mergeCell ref="AE167:AN167"/>
    <mergeCell ref="G161:Y161"/>
    <mergeCell ref="Z125:AD125"/>
    <mergeCell ref="AE147:AN147"/>
    <mergeCell ref="Z142:AD142"/>
    <mergeCell ref="AE166:AN166"/>
    <mergeCell ref="G165:Y165"/>
    <mergeCell ref="G166:Y166"/>
    <mergeCell ref="Z166:AD166"/>
    <mergeCell ref="AE119:AN119"/>
    <mergeCell ref="Z146:AD146"/>
    <mergeCell ref="AE149:AN149"/>
    <mergeCell ref="Z141:AD141"/>
    <mergeCell ref="AE163:AN163"/>
    <mergeCell ref="AE146:AN146"/>
    <mergeCell ref="AE131:AN131"/>
    <mergeCell ref="AE132:AN132"/>
    <mergeCell ref="Z201:AD201"/>
    <mergeCell ref="G197:Y197"/>
    <mergeCell ref="G200:Y200"/>
    <mergeCell ref="Z163:AD163"/>
    <mergeCell ref="G177:Y177"/>
    <mergeCell ref="G179:Y179"/>
    <mergeCell ref="Z177:AD177"/>
    <mergeCell ref="Z192:AD192"/>
    <mergeCell ref="G178:Y178"/>
    <mergeCell ref="Z170:AD170"/>
    <mergeCell ref="G116:Y116"/>
    <mergeCell ref="Z116:AD116"/>
    <mergeCell ref="AE116:AN116"/>
    <mergeCell ref="AO117:AV117"/>
    <mergeCell ref="AE121:AN121"/>
    <mergeCell ref="AO123:AV123"/>
    <mergeCell ref="G123:Y123"/>
    <mergeCell ref="G117:Y117"/>
    <mergeCell ref="G120:Y120"/>
    <mergeCell ref="AO120:AV120"/>
    <mergeCell ref="BE115:BL115"/>
    <mergeCell ref="Z114:AD114"/>
    <mergeCell ref="AE114:AN114"/>
    <mergeCell ref="AE117:AN117"/>
    <mergeCell ref="A115:F115"/>
    <mergeCell ref="G115:Y115"/>
    <mergeCell ref="Z115:AD115"/>
    <mergeCell ref="AE115:AN115"/>
    <mergeCell ref="AO115:AV115"/>
    <mergeCell ref="AO114:AV114"/>
    <mergeCell ref="Z110:AD110"/>
    <mergeCell ref="Z111:AD111"/>
    <mergeCell ref="A110:F110"/>
    <mergeCell ref="AE110:AN110"/>
    <mergeCell ref="A111:F111"/>
    <mergeCell ref="A112:F112"/>
    <mergeCell ref="G112:Y112"/>
    <mergeCell ref="BE112:BL112"/>
    <mergeCell ref="BE111:BL111"/>
    <mergeCell ref="AE112:AN112"/>
    <mergeCell ref="AE111:AN111"/>
    <mergeCell ref="A114:F114"/>
    <mergeCell ref="G114:Y114"/>
    <mergeCell ref="AE113:AN113"/>
    <mergeCell ref="BE114:BL114"/>
    <mergeCell ref="AO111:AV111"/>
    <mergeCell ref="AW111:BD111"/>
    <mergeCell ref="BE109:BL109"/>
    <mergeCell ref="AW109:BD109"/>
    <mergeCell ref="A113:F113"/>
    <mergeCell ref="AW113:BD113"/>
    <mergeCell ref="BE113:BL113"/>
    <mergeCell ref="G111:Y111"/>
    <mergeCell ref="AO112:AV112"/>
    <mergeCell ref="AW112:BD112"/>
    <mergeCell ref="G113:Y113"/>
    <mergeCell ref="G109:Y109"/>
    <mergeCell ref="AE109:AN109"/>
    <mergeCell ref="AO107:AV107"/>
    <mergeCell ref="AO108:AV108"/>
    <mergeCell ref="AE106:AN106"/>
    <mergeCell ref="AO109:AV109"/>
    <mergeCell ref="AE107:AN107"/>
    <mergeCell ref="A108:F108"/>
    <mergeCell ref="Z108:AD108"/>
    <mergeCell ref="G106:Y106"/>
    <mergeCell ref="A107:F107"/>
    <mergeCell ref="BE105:BL105"/>
    <mergeCell ref="BE106:BL106"/>
    <mergeCell ref="BE107:BL107"/>
    <mergeCell ref="BE108:BL108"/>
    <mergeCell ref="Z106:AD106"/>
    <mergeCell ref="AO106:AV106"/>
    <mergeCell ref="AE238:AN239"/>
    <mergeCell ref="AE229:AN229"/>
    <mergeCell ref="AE240:AN240"/>
    <mergeCell ref="AE251:AN251"/>
    <mergeCell ref="AE256:AN256"/>
    <mergeCell ref="Z263:AD263"/>
    <mergeCell ref="AE263:AN263"/>
    <mergeCell ref="Z276:AD276"/>
    <mergeCell ref="Z279:AD279"/>
    <mergeCell ref="AE278:AN278"/>
    <mergeCell ref="AE277:AN277"/>
    <mergeCell ref="Z267:AD267"/>
    <mergeCell ref="AE267:AN267"/>
    <mergeCell ref="Z266:AD266"/>
    <mergeCell ref="Z268:AD268"/>
    <mergeCell ref="Z265:AD265"/>
    <mergeCell ref="BE163:BL163"/>
    <mergeCell ref="AE164:AN164"/>
    <mergeCell ref="AW247:BD247"/>
    <mergeCell ref="AE255:AN255"/>
    <mergeCell ref="AO191:AV191"/>
    <mergeCell ref="AO256:AV256"/>
    <mergeCell ref="AO250:AV250"/>
    <mergeCell ref="BE256:BL256"/>
    <mergeCell ref="BE206:BL206"/>
    <mergeCell ref="AO248:AV248"/>
    <mergeCell ref="AO196:AV196"/>
    <mergeCell ref="AO197:AV197"/>
    <mergeCell ref="Z239:AD239"/>
    <mergeCell ref="Z242:AD242"/>
    <mergeCell ref="AE262:AN262"/>
    <mergeCell ref="Z231:AD231"/>
    <mergeCell ref="Z241:AD241"/>
    <mergeCell ref="AO240:AV240"/>
    <mergeCell ref="AO236:AV236"/>
    <mergeCell ref="Z229:AD229"/>
    <mergeCell ref="AO233:AV233"/>
    <mergeCell ref="AO243:AV243"/>
    <mergeCell ref="AE235:AN235"/>
    <mergeCell ref="AE242:AN242"/>
    <mergeCell ref="Z237:AD237"/>
    <mergeCell ref="AO253:AV253"/>
    <mergeCell ref="AO237:AV237"/>
    <mergeCell ref="AO244:AV244"/>
    <mergeCell ref="AE237:AN237"/>
    <mergeCell ref="Z235:AD235"/>
    <mergeCell ref="AO234:AV234"/>
    <mergeCell ref="AE241:AN241"/>
    <mergeCell ref="AE234:AN234"/>
    <mergeCell ref="Z234:AD234"/>
    <mergeCell ref="AO238:AV238"/>
    <mergeCell ref="AO273:AV273"/>
    <mergeCell ref="AO266:AV266"/>
    <mergeCell ref="AO268:AV268"/>
    <mergeCell ref="AO267:AV267"/>
    <mergeCell ref="Z264:AD264"/>
    <mergeCell ref="AW233:BD233"/>
    <mergeCell ref="AW278:BD278"/>
    <mergeCell ref="AW277:BD277"/>
    <mergeCell ref="AW242:BD242"/>
    <mergeCell ref="AW241:BD241"/>
    <mergeCell ref="AW276:BD276"/>
    <mergeCell ref="AW267:BD267"/>
    <mergeCell ref="AW201:BD201"/>
    <mergeCell ref="AO249:AV249"/>
    <mergeCell ref="AW249:BD249"/>
    <mergeCell ref="AO246:AV246"/>
    <mergeCell ref="AW263:BD263"/>
    <mergeCell ref="AW256:BD256"/>
    <mergeCell ref="AO229:AV229"/>
    <mergeCell ref="AW231:BD231"/>
    <mergeCell ref="AO261:AV261"/>
    <mergeCell ref="AO242:AV242"/>
    <mergeCell ref="BT96:CA96"/>
    <mergeCell ref="AE314:AN314"/>
    <mergeCell ref="AE312:AN312"/>
    <mergeCell ref="BE310:BL310"/>
    <mergeCell ref="BE311:BL311"/>
    <mergeCell ref="BE312:BL312"/>
    <mergeCell ref="AO314:AV314"/>
    <mergeCell ref="BE164:BL164"/>
    <mergeCell ref="AO302:AV302"/>
    <mergeCell ref="BE314:BL314"/>
    <mergeCell ref="AW314:BD314"/>
    <mergeCell ref="AW264:BD264"/>
    <mergeCell ref="BE282:BL282"/>
    <mergeCell ref="AW280:BD280"/>
    <mergeCell ref="BE281:BL281"/>
    <mergeCell ref="BE280:BL280"/>
    <mergeCell ref="AW281:BD281"/>
    <mergeCell ref="AW279:BD279"/>
    <mergeCell ref="BE276:BL276"/>
    <mergeCell ref="AW273:BD273"/>
    <mergeCell ref="G304:Y304"/>
    <mergeCell ref="BE313:BL313"/>
    <mergeCell ref="AO312:AV312"/>
    <mergeCell ref="AW312:BD312"/>
    <mergeCell ref="AO313:AV313"/>
    <mergeCell ref="BE302:BL302"/>
    <mergeCell ref="AW303:BD303"/>
    <mergeCell ref="AW313:BD313"/>
    <mergeCell ref="BE303:BL303"/>
    <mergeCell ref="AO311:AV311"/>
    <mergeCell ref="Z309:AD309"/>
    <mergeCell ref="A298:F298"/>
    <mergeCell ref="Z306:AD306"/>
    <mergeCell ref="AE304:AN304"/>
    <mergeCell ref="AO305:AV305"/>
    <mergeCell ref="AE301:AN301"/>
    <mergeCell ref="Z305:AD305"/>
    <mergeCell ref="Z304:AD304"/>
    <mergeCell ref="AO306:AV306"/>
    <mergeCell ref="A303:F303"/>
    <mergeCell ref="A300:F300"/>
    <mergeCell ref="Z300:AD300"/>
    <mergeCell ref="AE296:AN296"/>
    <mergeCell ref="AE300:AN300"/>
    <mergeCell ref="Z301:AD301"/>
    <mergeCell ref="Z303:AD303"/>
    <mergeCell ref="AE303:AN303"/>
    <mergeCell ref="Z297:AD297"/>
    <mergeCell ref="A314:F314"/>
    <mergeCell ref="AO292:AV292"/>
    <mergeCell ref="AW294:BD294"/>
    <mergeCell ref="AO301:AV301"/>
    <mergeCell ref="AE305:AN305"/>
    <mergeCell ref="AO295:AV295"/>
    <mergeCell ref="AO294:AV294"/>
    <mergeCell ref="Z307:AD307"/>
    <mergeCell ref="AE309:AN309"/>
    <mergeCell ref="A312:F312"/>
    <mergeCell ref="G314:Y314"/>
    <mergeCell ref="AW311:BD311"/>
    <mergeCell ref="A311:F311"/>
    <mergeCell ref="AO308:AV308"/>
    <mergeCell ref="AW308:BD308"/>
    <mergeCell ref="AO310:AV310"/>
    <mergeCell ref="AE313:AN313"/>
    <mergeCell ref="Z314:AD314"/>
    <mergeCell ref="Z313:AD313"/>
    <mergeCell ref="AE311:AN311"/>
    <mergeCell ref="G311:Y311"/>
    <mergeCell ref="G310:Y310"/>
    <mergeCell ref="G313:Y313"/>
    <mergeCell ref="G312:Y312"/>
    <mergeCell ref="AE310:AN310"/>
    <mergeCell ref="Z311:AD311"/>
    <mergeCell ref="Z312:AD312"/>
    <mergeCell ref="Z310:AD310"/>
    <mergeCell ref="BE291:BL291"/>
    <mergeCell ref="AE298:AN298"/>
    <mergeCell ref="AW305:BD305"/>
    <mergeCell ref="AW306:BD306"/>
    <mergeCell ref="AW304:BD304"/>
    <mergeCell ref="AO300:AV300"/>
    <mergeCell ref="AO303:AV303"/>
    <mergeCell ref="AO291:AV291"/>
    <mergeCell ref="AW295:BD295"/>
    <mergeCell ref="AE297:AN297"/>
    <mergeCell ref="A289:F289"/>
    <mergeCell ref="AW290:BD290"/>
    <mergeCell ref="BE290:BL290"/>
    <mergeCell ref="BE298:BL298"/>
    <mergeCell ref="A291:F291"/>
    <mergeCell ref="BE297:BL297"/>
    <mergeCell ref="AW297:BD297"/>
    <mergeCell ref="A297:F297"/>
    <mergeCell ref="AO290:AV290"/>
    <mergeCell ref="G296:Y296"/>
    <mergeCell ref="A290:F290"/>
    <mergeCell ref="G288:Y288"/>
    <mergeCell ref="G289:Y289"/>
    <mergeCell ref="A288:F288"/>
    <mergeCell ref="G294:Y294"/>
    <mergeCell ref="G305:Y305"/>
    <mergeCell ref="A295:F295"/>
    <mergeCell ref="A302:F302"/>
    <mergeCell ref="A292:F292"/>
    <mergeCell ref="A294:F294"/>
    <mergeCell ref="A293:F293"/>
    <mergeCell ref="A296:F296"/>
    <mergeCell ref="G306:Y306"/>
    <mergeCell ref="A305:F305"/>
    <mergeCell ref="G297:Y297"/>
    <mergeCell ref="G295:Y295"/>
    <mergeCell ref="G300:Y300"/>
    <mergeCell ref="G303:Y303"/>
    <mergeCell ref="G302:AN302"/>
    <mergeCell ref="Z295:AD295"/>
    <mergeCell ref="AO297:AV297"/>
    <mergeCell ref="AO304:AV304"/>
    <mergeCell ref="AO298:AV298"/>
    <mergeCell ref="G309:Y309"/>
    <mergeCell ref="G308:Y308"/>
    <mergeCell ref="G298:Y298"/>
    <mergeCell ref="AE307:AN307"/>
    <mergeCell ref="Z298:AD298"/>
    <mergeCell ref="AO309:AV309"/>
    <mergeCell ref="Z308:AD308"/>
    <mergeCell ref="A313:F313"/>
    <mergeCell ref="A301:F301"/>
    <mergeCell ref="G301:Y301"/>
    <mergeCell ref="A307:F307"/>
    <mergeCell ref="A306:F306"/>
    <mergeCell ref="A309:F309"/>
    <mergeCell ref="A310:F310"/>
    <mergeCell ref="A308:F308"/>
    <mergeCell ref="A304:F304"/>
    <mergeCell ref="G307:Y307"/>
    <mergeCell ref="AE308:AN308"/>
    <mergeCell ref="Z287:AD287"/>
    <mergeCell ref="Z288:AD288"/>
    <mergeCell ref="Z289:AD289"/>
    <mergeCell ref="Z290:AD290"/>
    <mergeCell ref="AE288:AN288"/>
    <mergeCell ref="Z294:AD294"/>
    <mergeCell ref="AE294:AN294"/>
    <mergeCell ref="Z292:AD292"/>
    <mergeCell ref="AE293:AN293"/>
    <mergeCell ref="AO307:AV307"/>
    <mergeCell ref="AE306:AN306"/>
    <mergeCell ref="AW293:BD293"/>
    <mergeCell ref="AW298:BD298"/>
    <mergeCell ref="AW296:BD296"/>
    <mergeCell ref="AW284:BD284"/>
    <mergeCell ref="AE287:AN287"/>
    <mergeCell ref="AE292:AN292"/>
    <mergeCell ref="AE295:AN295"/>
    <mergeCell ref="AE290:AN290"/>
    <mergeCell ref="BE308:BL308"/>
    <mergeCell ref="AW287:BD287"/>
    <mergeCell ref="AW292:BD292"/>
    <mergeCell ref="BE287:BL287"/>
    <mergeCell ref="AW285:BD285"/>
    <mergeCell ref="AW291:BD291"/>
    <mergeCell ref="BE292:BL292"/>
    <mergeCell ref="BE294:BL294"/>
    <mergeCell ref="BE296:BL296"/>
    <mergeCell ref="BE295:BL295"/>
    <mergeCell ref="AW310:BD310"/>
    <mergeCell ref="BE288:BL288"/>
    <mergeCell ref="BE289:BL289"/>
    <mergeCell ref="AW288:BD288"/>
    <mergeCell ref="BE304:BL304"/>
    <mergeCell ref="AE265:AN265"/>
    <mergeCell ref="BE286:BL286"/>
    <mergeCell ref="BE284:BL284"/>
    <mergeCell ref="BE285:BL285"/>
    <mergeCell ref="AW286:BD286"/>
    <mergeCell ref="BE275:BL275"/>
    <mergeCell ref="AE275:AN275"/>
    <mergeCell ref="BE274:BL274"/>
    <mergeCell ref="AO277:AV277"/>
    <mergeCell ref="AE281:AN281"/>
    <mergeCell ref="BE279:BL279"/>
    <mergeCell ref="BE277:BL277"/>
    <mergeCell ref="BE278:BL278"/>
    <mergeCell ref="AW282:BD282"/>
    <mergeCell ref="AO281:AV281"/>
    <mergeCell ref="AO280:AV280"/>
    <mergeCell ref="AE279:AN279"/>
    <mergeCell ref="AO279:AV279"/>
    <mergeCell ref="AW272:BD272"/>
    <mergeCell ref="AO275:AV275"/>
    <mergeCell ref="AE272:AN272"/>
    <mergeCell ref="AW274:BD274"/>
    <mergeCell ref="AO278:AV278"/>
    <mergeCell ref="BE268:BL268"/>
    <mergeCell ref="AW265:BD265"/>
    <mergeCell ref="AW266:BD266"/>
    <mergeCell ref="AW268:BD268"/>
    <mergeCell ref="BE267:BL267"/>
    <mergeCell ref="BE266:BL266"/>
    <mergeCell ref="BE265:BL265"/>
    <mergeCell ref="AE248:AN248"/>
    <mergeCell ref="BE261:BL261"/>
    <mergeCell ref="BE262:BL262"/>
    <mergeCell ref="AE260:AN260"/>
    <mergeCell ref="Z253:AD253"/>
    <mergeCell ref="AE253:AN253"/>
    <mergeCell ref="BE249:BL249"/>
    <mergeCell ref="Z256:AD256"/>
    <mergeCell ref="AO260:AV260"/>
    <mergeCell ref="AW260:BD260"/>
    <mergeCell ref="Z247:AD247"/>
    <mergeCell ref="Z243:AD243"/>
    <mergeCell ref="Z246:AD246"/>
    <mergeCell ref="AE244:AN244"/>
    <mergeCell ref="AE246:AN246"/>
    <mergeCell ref="Z244:AD244"/>
    <mergeCell ref="Z245:AD245"/>
    <mergeCell ref="AO245:AV245"/>
    <mergeCell ref="AE247:AN247"/>
    <mergeCell ref="A236:F236"/>
    <mergeCell ref="A251:F251"/>
    <mergeCell ref="G255:Y255"/>
    <mergeCell ref="AO251:AV251"/>
    <mergeCell ref="AO252:AV252"/>
    <mergeCell ref="Z251:AD251"/>
    <mergeCell ref="Z252:AD252"/>
    <mergeCell ref="AE252:AN252"/>
    <mergeCell ref="AE250:AN250"/>
    <mergeCell ref="G251:Y251"/>
    <mergeCell ref="A239:F239"/>
    <mergeCell ref="G253:Y253"/>
    <mergeCell ref="A249:F249"/>
    <mergeCell ref="Z249:AD249"/>
    <mergeCell ref="AE249:AN249"/>
    <mergeCell ref="A250:F250"/>
    <mergeCell ref="AE245:AN245"/>
    <mergeCell ref="AE243:AN243"/>
    <mergeCell ref="G206:Y206"/>
    <mergeCell ref="Z240:AD240"/>
    <mergeCell ref="AE236:AN236"/>
    <mergeCell ref="Z236:AD236"/>
    <mergeCell ref="AE233:AN233"/>
    <mergeCell ref="Z211:AD211"/>
    <mergeCell ref="G208:Y208"/>
    <mergeCell ref="AE230:AN230"/>
    <mergeCell ref="AE231:AN231"/>
    <mergeCell ref="Z232:AD232"/>
    <mergeCell ref="G216:Y216"/>
    <mergeCell ref="A204:F204"/>
    <mergeCell ref="A205:F205"/>
    <mergeCell ref="A238:F238"/>
    <mergeCell ref="A203:F203"/>
    <mergeCell ref="A210:F210"/>
    <mergeCell ref="G203:Y203"/>
    <mergeCell ref="G204:Y204"/>
    <mergeCell ref="A208:F208"/>
    <mergeCell ref="A234:F234"/>
    <mergeCell ref="A202:F202"/>
    <mergeCell ref="Z195:AD195"/>
    <mergeCell ref="A171:F171"/>
    <mergeCell ref="A195:F195"/>
    <mergeCell ref="Z200:AD200"/>
    <mergeCell ref="A196:F196"/>
    <mergeCell ref="A194:F194"/>
    <mergeCell ref="A200:F200"/>
    <mergeCell ref="G196:Y196"/>
    <mergeCell ref="Z187:AD187"/>
    <mergeCell ref="A193:F193"/>
    <mergeCell ref="A169:F169"/>
    <mergeCell ref="A191:F191"/>
    <mergeCell ref="G186:Y186"/>
    <mergeCell ref="G185:Y185"/>
    <mergeCell ref="G174:Y174"/>
    <mergeCell ref="G184:Y184"/>
    <mergeCell ref="A183:F183"/>
    <mergeCell ref="A184:F184"/>
    <mergeCell ref="A166:F166"/>
    <mergeCell ref="A179:F179"/>
    <mergeCell ref="G187:Y187"/>
    <mergeCell ref="G183:Y183"/>
    <mergeCell ref="A187:F187"/>
    <mergeCell ref="A192:F192"/>
    <mergeCell ref="A188:F188"/>
    <mergeCell ref="A173:F173"/>
    <mergeCell ref="G173:Y173"/>
    <mergeCell ref="G192:Y192"/>
    <mergeCell ref="A161:F161"/>
    <mergeCell ref="AO193:AV193"/>
    <mergeCell ref="AO194:AV194"/>
    <mergeCell ref="G171:Y171"/>
    <mergeCell ref="A175:F175"/>
    <mergeCell ref="A178:F178"/>
    <mergeCell ref="G176:Y176"/>
    <mergeCell ref="A186:F186"/>
    <mergeCell ref="A162:F162"/>
    <mergeCell ref="G193:Y193"/>
    <mergeCell ref="A163:F163"/>
    <mergeCell ref="A164:F164"/>
    <mergeCell ref="A170:F170"/>
    <mergeCell ref="A165:F165"/>
    <mergeCell ref="A180:F180"/>
    <mergeCell ref="AE191:AN191"/>
    <mergeCell ref="Z185:AD185"/>
    <mergeCell ref="Z186:AD186"/>
    <mergeCell ref="A185:F185"/>
    <mergeCell ref="G191:Y191"/>
    <mergeCell ref="G189:Y189"/>
    <mergeCell ref="AW174:BD174"/>
    <mergeCell ref="AW177:BD177"/>
    <mergeCell ref="AE183:AN183"/>
    <mergeCell ref="AW178:BD178"/>
    <mergeCell ref="AO180:AV180"/>
    <mergeCell ref="AO178:AV178"/>
    <mergeCell ref="AO183:AV183"/>
    <mergeCell ref="G180:Y180"/>
    <mergeCell ref="AE178:AN178"/>
    <mergeCell ref="AW187:BD187"/>
    <mergeCell ref="AW188:BD188"/>
    <mergeCell ref="AW191:BD191"/>
    <mergeCell ref="AE186:AN186"/>
    <mergeCell ref="AE188:AN188"/>
    <mergeCell ref="AO190:AV190"/>
    <mergeCell ref="AW190:BD190"/>
    <mergeCell ref="AW206:BD206"/>
    <mergeCell ref="AW195:BD195"/>
    <mergeCell ref="AW197:BD197"/>
    <mergeCell ref="AW193:BD193"/>
    <mergeCell ref="AO195:AV195"/>
    <mergeCell ref="BE204:BL204"/>
    <mergeCell ref="BE205:BL205"/>
    <mergeCell ref="AW200:BD200"/>
    <mergeCell ref="AW202:BD202"/>
    <mergeCell ref="BE202:BL202"/>
    <mergeCell ref="BE203:BL203"/>
    <mergeCell ref="AW204:BD204"/>
    <mergeCell ref="AW205:BD205"/>
    <mergeCell ref="BE201:BL201"/>
    <mergeCell ref="AW192:BD192"/>
    <mergeCell ref="AW203:BD203"/>
    <mergeCell ref="AW196:BD196"/>
    <mergeCell ref="BE194:BL194"/>
    <mergeCell ref="BE196:BL196"/>
    <mergeCell ref="BE197:BL197"/>
    <mergeCell ref="AW166:BD166"/>
    <mergeCell ref="AW167:BD167"/>
    <mergeCell ref="AO188:AV188"/>
    <mergeCell ref="AW184:BD184"/>
    <mergeCell ref="AW185:BD185"/>
    <mergeCell ref="AO186:AV186"/>
    <mergeCell ref="AW175:BD175"/>
    <mergeCell ref="AW173:BD173"/>
    <mergeCell ref="AW183:BD183"/>
    <mergeCell ref="AW186:BD186"/>
    <mergeCell ref="BE170:BL170"/>
    <mergeCell ref="AW168:BD168"/>
    <mergeCell ref="BE168:BL168"/>
    <mergeCell ref="AW180:BD180"/>
    <mergeCell ref="AW176:BD176"/>
    <mergeCell ref="BE167:BL167"/>
    <mergeCell ref="BE171:BL171"/>
    <mergeCell ref="AW170:BD170"/>
    <mergeCell ref="BE169:BL169"/>
    <mergeCell ref="BE177:BL177"/>
    <mergeCell ref="BE186:BL186"/>
    <mergeCell ref="BE187:BL187"/>
    <mergeCell ref="BE188:BL188"/>
    <mergeCell ref="BE192:BL192"/>
    <mergeCell ref="BE193:BL193"/>
    <mergeCell ref="BE190:BL190"/>
    <mergeCell ref="BE200:BL200"/>
    <mergeCell ref="BE176:BL176"/>
    <mergeCell ref="BE173:BL173"/>
    <mergeCell ref="BE174:BL174"/>
    <mergeCell ref="BE195:BL195"/>
    <mergeCell ref="BE191:BL191"/>
    <mergeCell ref="BE178:BL178"/>
    <mergeCell ref="BE184:BL184"/>
    <mergeCell ref="BE175:BL175"/>
    <mergeCell ref="BE182:BL182"/>
    <mergeCell ref="AE180:AN180"/>
    <mergeCell ref="BE179:BL179"/>
    <mergeCell ref="BE180:BL180"/>
    <mergeCell ref="AO184:AV184"/>
    <mergeCell ref="BE183:BL183"/>
    <mergeCell ref="AE187:AN187"/>
    <mergeCell ref="AO179:AV179"/>
    <mergeCell ref="BE185:BL185"/>
    <mergeCell ref="AW179:BD179"/>
    <mergeCell ref="BE181:BL181"/>
    <mergeCell ref="BE156:BL156"/>
    <mergeCell ref="BE157:BL157"/>
    <mergeCell ref="AW157:BD157"/>
    <mergeCell ref="AW158:BD158"/>
    <mergeCell ref="AW156:BD156"/>
    <mergeCell ref="BE158:BL158"/>
    <mergeCell ref="BE159:BL159"/>
    <mergeCell ref="BE161:BL161"/>
    <mergeCell ref="BE166:BL166"/>
    <mergeCell ref="AW169:BD169"/>
    <mergeCell ref="AW160:BD160"/>
    <mergeCell ref="AW159:BD159"/>
    <mergeCell ref="AW161:BD161"/>
    <mergeCell ref="AW163:BD163"/>
    <mergeCell ref="AW164:BD164"/>
    <mergeCell ref="AW165:BD165"/>
    <mergeCell ref="AW181:BD181"/>
    <mergeCell ref="AW182:BD182"/>
    <mergeCell ref="AO187:AV187"/>
    <mergeCell ref="AO185:AV185"/>
    <mergeCell ref="BE160:BL160"/>
    <mergeCell ref="AW171:BD171"/>
    <mergeCell ref="BE165:BL165"/>
    <mergeCell ref="AO161:AV161"/>
    <mergeCell ref="AO177:AV177"/>
    <mergeCell ref="BE162:BL162"/>
    <mergeCell ref="AO171:AV171"/>
    <mergeCell ref="AO164:AV164"/>
    <mergeCell ref="AO162:AV162"/>
    <mergeCell ref="AO163:AV163"/>
    <mergeCell ref="AO169:AV169"/>
    <mergeCell ref="AO170:AV170"/>
    <mergeCell ref="AO166:AV166"/>
    <mergeCell ref="AO167:AV167"/>
    <mergeCell ref="AO165:AV165"/>
    <mergeCell ref="AO168:AV168"/>
    <mergeCell ref="AO160:AV160"/>
    <mergeCell ref="A157:F157"/>
    <mergeCell ref="A158:F158"/>
    <mergeCell ref="A159:F159"/>
    <mergeCell ref="G160:Y160"/>
    <mergeCell ref="G159:Y159"/>
    <mergeCell ref="AO157:AV157"/>
    <mergeCell ref="AO158:AV158"/>
    <mergeCell ref="AE158:AN158"/>
    <mergeCell ref="G157:Y157"/>
    <mergeCell ref="AO159:AV159"/>
    <mergeCell ref="Z157:AD157"/>
    <mergeCell ref="G158:Y158"/>
    <mergeCell ref="AO156:AV156"/>
    <mergeCell ref="AE156:AN156"/>
    <mergeCell ref="Z156:AD156"/>
    <mergeCell ref="AE157:AN157"/>
    <mergeCell ref="Z158:AD158"/>
    <mergeCell ref="AE159:AN159"/>
    <mergeCell ref="A153:F153"/>
    <mergeCell ref="G153:Y153"/>
    <mergeCell ref="Z153:AD153"/>
    <mergeCell ref="A154:F154"/>
    <mergeCell ref="Z154:AD154"/>
    <mergeCell ref="G170:Y170"/>
    <mergeCell ref="A155:F155"/>
    <mergeCell ref="G156:Y156"/>
    <mergeCell ref="A156:F156"/>
    <mergeCell ref="A160:F160"/>
    <mergeCell ref="Z173:AD173"/>
    <mergeCell ref="AO173:AV173"/>
    <mergeCell ref="G175:AV175"/>
    <mergeCell ref="AE174:AN174"/>
    <mergeCell ref="AO174:AV174"/>
    <mergeCell ref="A177:F177"/>
    <mergeCell ref="A176:F176"/>
    <mergeCell ref="AE177:AN177"/>
    <mergeCell ref="Z176:AD176"/>
    <mergeCell ref="AO176:AV176"/>
    <mergeCell ref="AE171:AN171"/>
    <mergeCell ref="AE169:AN169"/>
    <mergeCell ref="A167:F167"/>
    <mergeCell ref="A168:F168"/>
    <mergeCell ref="Z167:AD167"/>
    <mergeCell ref="Z168:AD168"/>
    <mergeCell ref="G169:Y169"/>
    <mergeCell ref="G168:Y168"/>
    <mergeCell ref="G167:Y167"/>
    <mergeCell ref="Z169:AD169"/>
    <mergeCell ref="AE160:AN160"/>
    <mergeCell ref="Z165:AD165"/>
    <mergeCell ref="AE161:AN161"/>
    <mergeCell ref="Z161:AD161"/>
    <mergeCell ref="Z162:AD162"/>
    <mergeCell ref="AE162:AN162"/>
    <mergeCell ref="AO154:AV154"/>
    <mergeCell ref="AW154:BD154"/>
    <mergeCell ref="AW151:BD151"/>
    <mergeCell ref="AO150:AV150"/>
    <mergeCell ref="BE154:BL154"/>
    <mergeCell ref="AW153:BD153"/>
    <mergeCell ref="BE151:BL151"/>
    <mergeCell ref="AW155:BD155"/>
    <mergeCell ref="BE153:BL153"/>
    <mergeCell ref="AO153:AV153"/>
    <mergeCell ref="AW145:BD145"/>
    <mergeCell ref="AO149:AV149"/>
    <mergeCell ref="AO155:AV155"/>
    <mergeCell ref="BE155:BL155"/>
    <mergeCell ref="BE149:BL149"/>
    <mergeCell ref="AW150:BD150"/>
    <mergeCell ref="BE150:BL150"/>
    <mergeCell ref="AW149:BD149"/>
    <mergeCell ref="BE145:BL145"/>
    <mergeCell ref="AW141:BD141"/>
    <mergeCell ref="AW140:BD140"/>
    <mergeCell ref="BE140:BL140"/>
    <mergeCell ref="BE141:BL141"/>
    <mergeCell ref="BE142:BL142"/>
    <mergeCell ref="AW144:BD144"/>
    <mergeCell ref="AW142:BD142"/>
    <mergeCell ref="AW143:BD143"/>
    <mergeCell ref="BE146:BL146"/>
    <mergeCell ref="BE147:BL147"/>
    <mergeCell ref="BE148:BL148"/>
    <mergeCell ref="BE143:BL143"/>
    <mergeCell ref="BE144:BL144"/>
    <mergeCell ref="AW147:BD147"/>
    <mergeCell ref="AW146:BD146"/>
    <mergeCell ref="G146:Y146"/>
    <mergeCell ref="G144:Y144"/>
    <mergeCell ref="A151:F151"/>
    <mergeCell ref="AO151:AV151"/>
    <mergeCell ref="AE151:AN151"/>
    <mergeCell ref="G151:Y151"/>
    <mergeCell ref="Z151:AD151"/>
    <mergeCell ref="A146:F146"/>
    <mergeCell ref="A147:F147"/>
    <mergeCell ref="A148:F148"/>
    <mergeCell ref="A141:F141"/>
    <mergeCell ref="A142:F142"/>
    <mergeCell ref="A144:F144"/>
    <mergeCell ref="A145:F145"/>
    <mergeCell ref="G141:Y141"/>
    <mergeCell ref="A143:F143"/>
    <mergeCell ref="G145:Y145"/>
    <mergeCell ref="A84:F84"/>
    <mergeCell ref="A85:F85"/>
    <mergeCell ref="A86:F86"/>
    <mergeCell ref="A87:F87"/>
    <mergeCell ref="A105:F105"/>
    <mergeCell ref="A106:F106"/>
    <mergeCell ref="A102:F102"/>
    <mergeCell ref="A104:F104"/>
    <mergeCell ref="A95:F95"/>
    <mergeCell ref="A91:F91"/>
    <mergeCell ref="A92:F92"/>
    <mergeCell ref="A93:F93"/>
    <mergeCell ref="A88:F88"/>
    <mergeCell ref="A101:F101"/>
    <mergeCell ref="A99:F99"/>
    <mergeCell ref="A89:F89"/>
    <mergeCell ref="A96:F96"/>
    <mergeCell ref="A97:F97"/>
    <mergeCell ref="A100:F100"/>
    <mergeCell ref="A94:F94"/>
    <mergeCell ref="A98:F98"/>
    <mergeCell ref="A121:F121"/>
    <mergeCell ref="G105:Y105"/>
    <mergeCell ref="G121:Y121"/>
    <mergeCell ref="G110:Y110"/>
    <mergeCell ref="A120:F120"/>
    <mergeCell ref="G108:Y108"/>
    <mergeCell ref="G107:Y107"/>
    <mergeCell ref="A109:F109"/>
    <mergeCell ref="A117:F117"/>
    <mergeCell ref="A140:F140"/>
    <mergeCell ref="A138:F138"/>
    <mergeCell ref="A136:F136"/>
    <mergeCell ref="A131:F131"/>
    <mergeCell ref="A134:F134"/>
    <mergeCell ref="A137:F137"/>
    <mergeCell ref="A139:F139"/>
    <mergeCell ref="A122:F122"/>
    <mergeCell ref="A129:F129"/>
    <mergeCell ref="Z137:AD137"/>
    <mergeCell ref="Z134:AD134"/>
    <mergeCell ref="A124:F124"/>
    <mergeCell ref="A128:F128"/>
    <mergeCell ref="G125:Y125"/>
    <mergeCell ref="A127:F127"/>
    <mergeCell ref="A123:F123"/>
    <mergeCell ref="Z131:AD131"/>
    <mergeCell ref="A119:F119"/>
    <mergeCell ref="Z123:AD123"/>
    <mergeCell ref="Z122:AD122"/>
    <mergeCell ref="Z109:AD109"/>
    <mergeCell ref="Z119:AD119"/>
    <mergeCell ref="Z113:AD113"/>
    <mergeCell ref="Z117:AD117"/>
    <mergeCell ref="A116:F116"/>
    <mergeCell ref="G122:Y122"/>
    <mergeCell ref="Z120:AD120"/>
    <mergeCell ref="BE95:BL95"/>
    <mergeCell ref="AW94:BD94"/>
    <mergeCell ref="BE92:BL92"/>
    <mergeCell ref="AW95:BD95"/>
    <mergeCell ref="BE90:BL90"/>
    <mergeCell ref="AW93:BD93"/>
    <mergeCell ref="BE89:BL89"/>
    <mergeCell ref="AW88:BD88"/>
    <mergeCell ref="BE91:BL91"/>
    <mergeCell ref="AW92:BD92"/>
    <mergeCell ref="BE94:BL94"/>
    <mergeCell ref="AW90:BD90"/>
    <mergeCell ref="AO102:AV102"/>
    <mergeCell ref="BE101:BL101"/>
    <mergeCell ref="BE119:BL119"/>
    <mergeCell ref="BE87:BL87"/>
    <mergeCell ref="AO87:AV87"/>
    <mergeCell ref="AO88:AV88"/>
    <mergeCell ref="AO91:AV91"/>
    <mergeCell ref="AW91:BD91"/>
    <mergeCell ref="BE93:BL93"/>
    <mergeCell ref="AW101:BD101"/>
    <mergeCell ref="AO122:AV122"/>
    <mergeCell ref="AW122:BD122"/>
    <mergeCell ref="AW105:BD105"/>
    <mergeCell ref="AW114:BD114"/>
    <mergeCell ref="AO113:AV113"/>
    <mergeCell ref="AW117:BD117"/>
    <mergeCell ref="AO119:AV119"/>
    <mergeCell ref="AW119:BD119"/>
    <mergeCell ref="AW106:BD106"/>
    <mergeCell ref="AW107:BD107"/>
    <mergeCell ref="BE98:BL98"/>
    <mergeCell ref="BE85:BL85"/>
    <mergeCell ref="BE86:BL86"/>
    <mergeCell ref="AE86:AN86"/>
    <mergeCell ref="AO85:AV85"/>
    <mergeCell ref="AW85:BD85"/>
    <mergeCell ref="AO86:AV86"/>
    <mergeCell ref="AE85:AN85"/>
    <mergeCell ref="AE97:AN97"/>
    <mergeCell ref="BE88:BL88"/>
    <mergeCell ref="AE104:AN104"/>
    <mergeCell ref="AO99:AV99"/>
    <mergeCell ref="Z86:AD86"/>
    <mergeCell ref="AW86:BD86"/>
    <mergeCell ref="BE121:BL121"/>
    <mergeCell ref="BE97:BL97"/>
    <mergeCell ref="Z102:AD102"/>
    <mergeCell ref="AW99:BD99"/>
    <mergeCell ref="AW100:BD100"/>
    <mergeCell ref="AE87:AN87"/>
    <mergeCell ref="AE88:AN88"/>
    <mergeCell ref="AE90:AN90"/>
    <mergeCell ref="Z88:AD88"/>
    <mergeCell ref="AO92:AV92"/>
    <mergeCell ref="AE93:AN93"/>
    <mergeCell ref="AO90:AV90"/>
    <mergeCell ref="AE91:AN91"/>
    <mergeCell ref="AO89:AV89"/>
    <mergeCell ref="AO93:AV93"/>
    <mergeCell ref="Z92:AD92"/>
    <mergeCell ref="AO98:AV98"/>
    <mergeCell ref="AO97:AV97"/>
    <mergeCell ref="Z89:AD89"/>
    <mergeCell ref="Z90:AD90"/>
    <mergeCell ref="AE89:AN89"/>
    <mergeCell ref="AO95:AV95"/>
    <mergeCell ref="AO94:AV94"/>
    <mergeCell ref="AE95:AN95"/>
    <mergeCell ref="AE98:AN98"/>
    <mergeCell ref="BE110:BL110"/>
    <mergeCell ref="AO110:AV110"/>
    <mergeCell ref="BE100:BL100"/>
    <mergeCell ref="BE96:BL96"/>
    <mergeCell ref="AW96:BD96"/>
    <mergeCell ref="AO96:AV96"/>
    <mergeCell ref="AO101:AV101"/>
    <mergeCell ref="AW104:BD104"/>
    <mergeCell ref="AO104:AV104"/>
    <mergeCell ref="AW97:BD97"/>
    <mergeCell ref="AW108:BD108"/>
    <mergeCell ref="AW110:BD110"/>
    <mergeCell ref="AW115:BD115"/>
    <mergeCell ref="BE129:BL129"/>
    <mergeCell ref="BE130:BL130"/>
    <mergeCell ref="AW139:BD139"/>
    <mergeCell ref="BE139:BL139"/>
    <mergeCell ref="AW130:BD130"/>
    <mergeCell ref="AW123:BD123"/>
    <mergeCell ref="AW125:BD125"/>
    <mergeCell ref="AO131:AV131"/>
    <mergeCell ref="AW131:BD131"/>
    <mergeCell ref="BE131:BL131"/>
    <mergeCell ref="AO134:AV134"/>
    <mergeCell ref="BE134:BL134"/>
    <mergeCell ref="AO132:AV132"/>
    <mergeCell ref="BE133:BL133"/>
    <mergeCell ref="AW133:BD133"/>
    <mergeCell ref="AE144:AN144"/>
    <mergeCell ref="AO141:AV141"/>
    <mergeCell ref="AE142:AN142"/>
    <mergeCell ref="AE145:AN145"/>
    <mergeCell ref="AO148:AV148"/>
    <mergeCell ref="AO142:AV142"/>
    <mergeCell ref="AO146:AV146"/>
    <mergeCell ref="AO143:AV143"/>
    <mergeCell ref="AO144:AV144"/>
    <mergeCell ref="AO145:AV145"/>
    <mergeCell ref="G131:Y131"/>
    <mergeCell ref="AE143:AN143"/>
    <mergeCell ref="Z140:AD140"/>
    <mergeCell ref="G143:Y143"/>
    <mergeCell ref="G134:Y134"/>
    <mergeCell ref="G140:Y140"/>
    <mergeCell ref="Z143:AD143"/>
    <mergeCell ref="G99:Y99"/>
    <mergeCell ref="Z100:AD100"/>
    <mergeCell ref="G104:Y104"/>
    <mergeCell ref="Z128:AD128"/>
    <mergeCell ref="AE130:AN130"/>
    <mergeCell ref="Z130:AD130"/>
    <mergeCell ref="AE128:AN128"/>
    <mergeCell ref="AE100:AN100"/>
    <mergeCell ref="AE101:AN101"/>
    <mergeCell ref="AE108:AN108"/>
    <mergeCell ref="G88:Y88"/>
    <mergeCell ref="BE103:BL103"/>
    <mergeCell ref="AE102:AN102"/>
    <mergeCell ref="AW98:BD98"/>
    <mergeCell ref="AW103:BD103"/>
    <mergeCell ref="G90:Y90"/>
    <mergeCell ref="AE92:AN92"/>
    <mergeCell ref="BE99:BL99"/>
    <mergeCell ref="AW102:BD102"/>
    <mergeCell ref="G95:Y95"/>
    <mergeCell ref="BE102:BL102"/>
    <mergeCell ref="Z107:AD107"/>
    <mergeCell ref="G103:Y103"/>
    <mergeCell ref="BE104:BL104"/>
    <mergeCell ref="AO121:AV121"/>
    <mergeCell ref="Z121:AD121"/>
    <mergeCell ref="Z112:AD112"/>
    <mergeCell ref="AE105:AN105"/>
    <mergeCell ref="Z105:AD105"/>
    <mergeCell ref="BE120:BL120"/>
    <mergeCell ref="G85:Y85"/>
    <mergeCell ref="G87:Y87"/>
    <mergeCell ref="Z91:AD91"/>
    <mergeCell ref="G101:Y101"/>
    <mergeCell ref="G96:Y96"/>
    <mergeCell ref="G93:Y93"/>
    <mergeCell ref="G98:Y98"/>
    <mergeCell ref="G97:Y97"/>
    <mergeCell ref="G91:Y91"/>
    <mergeCell ref="G92:Y92"/>
    <mergeCell ref="AE96:AN96"/>
    <mergeCell ref="AE94:AN94"/>
    <mergeCell ref="Z101:AD101"/>
    <mergeCell ref="AE103:AN103"/>
    <mergeCell ref="Z95:AD95"/>
    <mergeCell ref="Z96:AD96"/>
    <mergeCell ref="Z97:AD97"/>
    <mergeCell ref="AW83:BD83"/>
    <mergeCell ref="AO83:AV83"/>
    <mergeCell ref="Z99:AD99"/>
    <mergeCell ref="Z103:AD103"/>
    <mergeCell ref="Z98:AD98"/>
    <mergeCell ref="AW87:BD87"/>
    <mergeCell ref="AE99:AN99"/>
    <mergeCell ref="AO103:AV103"/>
    <mergeCell ref="Z93:AD93"/>
    <mergeCell ref="Z87:AD87"/>
    <mergeCell ref="A78:C78"/>
    <mergeCell ref="D78:AA78"/>
    <mergeCell ref="AJ78:AQ78"/>
    <mergeCell ref="G82:Y82"/>
    <mergeCell ref="A77:C77"/>
    <mergeCell ref="AS65:AZ65"/>
    <mergeCell ref="AR78:AY78"/>
    <mergeCell ref="AR75:AY76"/>
    <mergeCell ref="AB77:AI77"/>
    <mergeCell ref="AB78:AI78"/>
    <mergeCell ref="AJ75:AQ76"/>
    <mergeCell ref="AE82:AN82"/>
    <mergeCell ref="AJ77:AQ77"/>
    <mergeCell ref="AR77:AY77"/>
    <mergeCell ref="AK66:AR66"/>
    <mergeCell ref="AK60:AR60"/>
    <mergeCell ref="AK61:AR61"/>
    <mergeCell ref="AR71:AY71"/>
    <mergeCell ref="AC61:AJ61"/>
    <mergeCell ref="AS61:AZ61"/>
    <mergeCell ref="AS66:AZ66"/>
    <mergeCell ref="AC65:AJ65"/>
    <mergeCell ref="AS64:AZ64"/>
    <mergeCell ref="AK63:AR63"/>
    <mergeCell ref="D72:AA73"/>
    <mergeCell ref="A62:C62"/>
    <mergeCell ref="A72:C73"/>
    <mergeCell ref="A64:C64"/>
    <mergeCell ref="A68:C68"/>
    <mergeCell ref="A63:C63"/>
    <mergeCell ref="A60:C60"/>
    <mergeCell ref="D61:AB61"/>
    <mergeCell ref="A61:C61"/>
    <mergeCell ref="A65:C65"/>
    <mergeCell ref="A66:C66"/>
    <mergeCell ref="D62:AB62"/>
    <mergeCell ref="G48:BL48"/>
    <mergeCell ref="D59:AB59"/>
    <mergeCell ref="A50:F50"/>
    <mergeCell ref="A57:C57"/>
    <mergeCell ref="D58:AB58"/>
    <mergeCell ref="A59:C59"/>
    <mergeCell ref="A49:F49"/>
    <mergeCell ref="AK58:AR58"/>
    <mergeCell ref="AC54:AJ55"/>
    <mergeCell ref="G50:BL50"/>
    <mergeCell ref="A58:C58"/>
    <mergeCell ref="AC58:AJ58"/>
    <mergeCell ref="B17:L17"/>
    <mergeCell ref="B19:L19"/>
    <mergeCell ref="N19:Y19"/>
    <mergeCell ref="BE20:BL20"/>
    <mergeCell ref="B20:L20"/>
    <mergeCell ref="G47:BL47"/>
    <mergeCell ref="A45:F45"/>
    <mergeCell ref="A47:F47"/>
    <mergeCell ref="A43:F43"/>
    <mergeCell ref="A44:F44"/>
    <mergeCell ref="AA20:AI20"/>
    <mergeCell ref="BE19:BL19"/>
    <mergeCell ref="A33:BL33"/>
    <mergeCell ref="AS22:BC22"/>
    <mergeCell ref="BD22:BL22"/>
    <mergeCell ref="A42:F42"/>
    <mergeCell ref="D54:AB55"/>
    <mergeCell ref="AK54:AR55"/>
    <mergeCell ref="A56:C56"/>
    <mergeCell ref="AS56:AZ56"/>
    <mergeCell ref="T23:W23"/>
    <mergeCell ref="G45:BL45"/>
    <mergeCell ref="G46:BL46"/>
    <mergeCell ref="G44:BL44"/>
    <mergeCell ref="A41:F41"/>
    <mergeCell ref="A25:BL25"/>
    <mergeCell ref="AS60:AZ60"/>
    <mergeCell ref="AS57:AZ57"/>
    <mergeCell ref="AS58:AZ58"/>
    <mergeCell ref="AK59:AR59"/>
    <mergeCell ref="AC59:AJ59"/>
    <mergeCell ref="AC60:AJ60"/>
    <mergeCell ref="AS59:AZ59"/>
    <mergeCell ref="AK57:AR57"/>
    <mergeCell ref="AS54:AZ55"/>
    <mergeCell ref="A39:F39"/>
    <mergeCell ref="G38:BL38"/>
    <mergeCell ref="A36:BL36"/>
    <mergeCell ref="G39:BL39"/>
    <mergeCell ref="A54:C55"/>
    <mergeCell ref="A46:F46"/>
    <mergeCell ref="A48:F48"/>
    <mergeCell ref="A52:AZ52"/>
    <mergeCell ref="G43:BL43"/>
    <mergeCell ref="AC68:AJ68"/>
    <mergeCell ref="AK68:AR68"/>
    <mergeCell ref="D56:AB56"/>
    <mergeCell ref="AC57:AJ57"/>
    <mergeCell ref="AK62:AR62"/>
    <mergeCell ref="AC63:AJ63"/>
    <mergeCell ref="AC67:AJ67"/>
    <mergeCell ref="AC64:AJ64"/>
    <mergeCell ref="D66:AB66"/>
    <mergeCell ref="D60:AB60"/>
    <mergeCell ref="A67:C67"/>
    <mergeCell ref="D57:AB57"/>
    <mergeCell ref="D67:AB67"/>
    <mergeCell ref="AC62:AJ62"/>
    <mergeCell ref="AJ74:AQ74"/>
    <mergeCell ref="AB74:AI74"/>
    <mergeCell ref="D64:AB64"/>
    <mergeCell ref="D65:AB65"/>
    <mergeCell ref="AC66:AJ66"/>
    <mergeCell ref="D63:AB63"/>
    <mergeCell ref="AO82:AV82"/>
    <mergeCell ref="AR74:AY74"/>
    <mergeCell ref="G86:Y86"/>
    <mergeCell ref="A82:F82"/>
    <mergeCell ref="G84:BL84"/>
    <mergeCell ref="Z85:AD85"/>
    <mergeCell ref="Z83:AD83"/>
    <mergeCell ref="A80:BL80"/>
    <mergeCell ref="AW82:BD82"/>
    <mergeCell ref="BE83:BL83"/>
    <mergeCell ref="AS63:AZ63"/>
    <mergeCell ref="AS68:AZ68"/>
    <mergeCell ref="AS67:AZ67"/>
    <mergeCell ref="AK64:AR64"/>
    <mergeCell ref="AK65:AR65"/>
    <mergeCell ref="G83:Y83"/>
    <mergeCell ref="D74:AA74"/>
    <mergeCell ref="D68:AB68"/>
    <mergeCell ref="Z82:AD82"/>
    <mergeCell ref="AK67:AR67"/>
    <mergeCell ref="G100:Y100"/>
    <mergeCell ref="AE120:AN120"/>
    <mergeCell ref="G89:Y89"/>
    <mergeCell ref="AW89:BD89"/>
    <mergeCell ref="Z94:AD94"/>
    <mergeCell ref="AO126:AV126"/>
    <mergeCell ref="AE123:AN123"/>
    <mergeCell ref="AO105:AV105"/>
    <mergeCell ref="AO100:AV100"/>
    <mergeCell ref="Z104:AD104"/>
    <mergeCell ref="Z129:AD129"/>
    <mergeCell ref="AW137:BD137"/>
    <mergeCell ref="AO137:AV137"/>
    <mergeCell ref="AO130:AV130"/>
    <mergeCell ref="AE127:AN127"/>
    <mergeCell ref="AE122:AN122"/>
    <mergeCell ref="AE137:AN137"/>
    <mergeCell ref="AO127:AV127"/>
    <mergeCell ref="AO128:AV128"/>
    <mergeCell ref="AW128:BD128"/>
    <mergeCell ref="G127:Y127"/>
    <mergeCell ref="AE140:AN140"/>
    <mergeCell ref="Z136:AD136"/>
    <mergeCell ref="AE136:AN136"/>
    <mergeCell ref="AO140:AV140"/>
    <mergeCell ref="G137:Y137"/>
    <mergeCell ref="G136:Y136"/>
    <mergeCell ref="AE134:AN134"/>
    <mergeCell ref="G132:Y132"/>
    <mergeCell ref="G130:Y130"/>
    <mergeCell ref="AW138:BD138"/>
    <mergeCell ref="AE129:AN129"/>
    <mergeCell ref="AE139:AN139"/>
    <mergeCell ref="G138:AN138"/>
    <mergeCell ref="G129:Y129"/>
    <mergeCell ref="Z139:AD139"/>
    <mergeCell ref="AO139:AV139"/>
    <mergeCell ref="AO129:AV129"/>
    <mergeCell ref="AO136:AV136"/>
    <mergeCell ref="Z132:AD132"/>
    <mergeCell ref="A206:F206"/>
    <mergeCell ref="BE127:BL127"/>
    <mergeCell ref="AW136:BD136"/>
    <mergeCell ref="BE137:BL137"/>
    <mergeCell ref="A130:F130"/>
    <mergeCell ref="BE132:BL132"/>
    <mergeCell ref="AE184:AN184"/>
    <mergeCell ref="AE154:AN154"/>
    <mergeCell ref="AW129:BD129"/>
    <mergeCell ref="AO138:AV138"/>
    <mergeCell ref="Z150:AD150"/>
    <mergeCell ref="G149:Y149"/>
    <mergeCell ref="G147:Y147"/>
    <mergeCell ref="AE153:AN153"/>
    <mergeCell ref="A201:F201"/>
    <mergeCell ref="AE197:AN197"/>
    <mergeCell ref="A149:F149"/>
    <mergeCell ref="A150:F150"/>
    <mergeCell ref="Z164:AD164"/>
    <mergeCell ref="AE165:AN165"/>
    <mergeCell ref="Z178:AD178"/>
    <mergeCell ref="Z193:AD193"/>
    <mergeCell ref="Z189:AD189"/>
    <mergeCell ref="Z196:AD196"/>
    <mergeCell ref="Z197:AD197"/>
    <mergeCell ref="AE150:AN150"/>
    <mergeCell ref="G155:AN155"/>
    <mergeCell ref="G154:Y154"/>
    <mergeCell ref="G150:Y150"/>
    <mergeCell ref="Z160:AD160"/>
    <mergeCell ref="W323:AM323"/>
    <mergeCell ref="AE261:AN261"/>
    <mergeCell ref="A211:F211"/>
    <mergeCell ref="Z217:AD217"/>
    <mergeCell ref="W316:AM316"/>
    <mergeCell ref="G239:Y239"/>
    <mergeCell ref="A235:F235"/>
    <mergeCell ref="A231:F231"/>
    <mergeCell ref="A237:F237"/>
    <mergeCell ref="A240:F240"/>
    <mergeCell ref="A325:H325"/>
    <mergeCell ref="A324:H324"/>
    <mergeCell ref="A322:V322"/>
    <mergeCell ref="W322:AM322"/>
    <mergeCell ref="G259:Y259"/>
    <mergeCell ref="W317:AM317"/>
    <mergeCell ref="A318:F318"/>
    <mergeCell ref="A319:V319"/>
    <mergeCell ref="A316:V316"/>
    <mergeCell ref="A274:F274"/>
    <mergeCell ref="AO322:BG322"/>
    <mergeCell ref="AO3:BL3"/>
    <mergeCell ref="A10:BL10"/>
    <mergeCell ref="A30:F30"/>
    <mergeCell ref="A31:F31"/>
    <mergeCell ref="G31:BL31"/>
    <mergeCell ref="A22:T22"/>
    <mergeCell ref="G102:Y102"/>
    <mergeCell ref="Z145:AD145"/>
    <mergeCell ref="Z180:AD180"/>
    <mergeCell ref="AO323:BG323"/>
    <mergeCell ref="AO317:BG317"/>
    <mergeCell ref="AO316:BG316"/>
    <mergeCell ref="Z206:AD206"/>
    <mergeCell ref="AE206:AN206"/>
    <mergeCell ref="AO220:AV220"/>
    <mergeCell ref="AO218:AV218"/>
    <mergeCell ref="AO228:AV228"/>
    <mergeCell ref="BE212:BL212"/>
    <mergeCell ref="BE213:BL213"/>
    <mergeCell ref="Z148:AD148"/>
    <mergeCell ref="AE173:AN173"/>
    <mergeCell ref="Z149:AD149"/>
    <mergeCell ref="A132:F132"/>
    <mergeCell ref="A133:F133"/>
    <mergeCell ref="G148:Y148"/>
    <mergeCell ref="G142:Y142"/>
    <mergeCell ref="AE141:AN141"/>
    <mergeCell ref="G139:Y139"/>
    <mergeCell ref="Z147:AD147"/>
    <mergeCell ref="BE123:BL123"/>
    <mergeCell ref="BE126:BL126"/>
    <mergeCell ref="AE83:AN83"/>
    <mergeCell ref="G119:Y119"/>
    <mergeCell ref="D77:AA77"/>
    <mergeCell ref="A125:F125"/>
    <mergeCell ref="A103:F103"/>
    <mergeCell ref="G94:Y94"/>
    <mergeCell ref="A83:F83"/>
    <mergeCell ref="A90:F90"/>
    <mergeCell ref="D76:AA76"/>
    <mergeCell ref="BE82:BL82"/>
    <mergeCell ref="G41:BL41"/>
    <mergeCell ref="AO5:BL5"/>
    <mergeCell ref="G49:BL49"/>
    <mergeCell ref="AU13:BB13"/>
    <mergeCell ref="N13:AS13"/>
    <mergeCell ref="AA19:AI19"/>
    <mergeCell ref="AU16:BB16"/>
    <mergeCell ref="A11:BL11"/>
    <mergeCell ref="AO4:BL4"/>
    <mergeCell ref="A76:C76"/>
    <mergeCell ref="AB75:AI76"/>
    <mergeCell ref="A75:C75"/>
    <mergeCell ref="D75:AA75"/>
    <mergeCell ref="A74:C74"/>
    <mergeCell ref="AS62:AZ62"/>
    <mergeCell ref="A26:BL26"/>
    <mergeCell ref="B13:L13"/>
    <mergeCell ref="N14:AS14"/>
    <mergeCell ref="AO1:BL1"/>
    <mergeCell ref="A70:BL70"/>
    <mergeCell ref="U22:AD22"/>
    <mergeCell ref="AE22:AR22"/>
    <mergeCell ref="G29:BL29"/>
    <mergeCell ref="AO2:BL2"/>
    <mergeCell ref="AU14:BB14"/>
    <mergeCell ref="AO6:BF6"/>
    <mergeCell ref="G42:BL42"/>
    <mergeCell ref="AW7:BF7"/>
    <mergeCell ref="B16:L16"/>
    <mergeCell ref="AU17:BB17"/>
    <mergeCell ref="A23:H23"/>
    <mergeCell ref="A38:F38"/>
    <mergeCell ref="G30:BL30"/>
    <mergeCell ref="AK19:BC19"/>
    <mergeCell ref="N16:AS16"/>
    <mergeCell ref="N17:AS17"/>
    <mergeCell ref="A28:BL28"/>
    <mergeCell ref="A29:F29"/>
    <mergeCell ref="B14:L14"/>
    <mergeCell ref="G213:Y213"/>
    <mergeCell ref="AE176:AN176"/>
    <mergeCell ref="Z208:AD208"/>
    <mergeCell ref="AE208:AN208"/>
    <mergeCell ref="AE179:AN179"/>
    <mergeCell ref="N20:Y20"/>
    <mergeCell ref="I23:S23"/>
    <mergeCell ref="G211:Y211"/>
    <mergeCell ref="Z205:AD205"/>
    <mergeCell ref="AO7:AU7"/>
    <mergeCell ref="AB72:AI73"/>
    <mergeCell ref="AJ72:AQ73"/>
    <mergeCell ref="AR72:AY73"/>
    <mergeCell ref="AK56:AR56"/>
    <mergeCell ref="Z194:AD194"/>
    <mergeCell ref="A34:BL34"/>
    <mergeCell ref="A40:F40"/>
    <mergeCell ref="G40:BL40"/>
    <mergeCell ref="AC56:AJ56"/>
    <mergeCell ref="AS53:AZ53"/>
    <mergeCell ref="A174:F174"/>
    <mergeCell ref="AK20:BC20"/>
    <mergeCell ref="AO200:AV200"/>
    <mergeCell ref="AE193:AN193"/>
    <mergeCell ref="AE209:AN209"/>
    <mergeCell ref="AO208:AV208"/>
    <mergeCell ref="AO206:AV206"/>
    <mergeCell ref="AE194:AN194"/>
    <mergeCell ref="Z204:AD204"/>
    <mergeCell ref="G194:Y194"/>
    <mergeCell ref="Z203:AD203"/>
    <mergeCell ref="BE211:BL211"/>
    <mergeCell ref="BE208:BL208"/>
    <mergeCell ref="AE192:AN192"/>
    <mergeCell ref="AW198:BD198"/>
    <mergeCell ref="BE198:BL198"/>
    <mergeCell ref="AO211:AV211"/>
    <mergeCell ref="AE195:AN195"/>
    <mergeCell ref="AE211:AN211"/>
    <mergeCell ref="AE205:AN205"/>
    <mergeCell ref="AO205:AV205"/>
    <mergeCell ref="AO201:AV201"/>
    <mergeCell ref="G202:Y202"/>
    <mergeCell ref="AE201:AN201"/>
    <mergeCell ref="Z202:AD202"/>
    <mergeCell ref="AO204:AV204"/>
    <mergeCell ref="AE204:AN204"/>
    <mergeCell ref="AO203:AV203"/>
    <mergeCell ref="G205:Y205"/>
    <mergeCell ref="BE215:BL215"/>
    <mergeCell ref="AE213:AN213"/>
    <mergeCell ref="AE215:AN215"/>
    <mergeCell ref="AE214:AN214"/>
    <mergeCell ref="AO214:AV214"/>
    <mergeCell ref="AO213:AV213"/>
    <mergeCell ref="AW214:BD214"/>
    <mergeCell ref="AW213:BD213"/>
    <mergeCell ref="A209:F209"/>
    <mergeCell ref="G209:Y209"/>
    <mergeCell ref="Z212:AD212"/>
    <mergeCell ref="Z209:AD209"/>
    <mergeCell ref="AE212:AN212"/>
    <mergeCell ref="AW211:BD211"/>
    <mergeCell ref="AW210:BD210"/>
    <mergeCell ref="AW209:BD209"/>
    <mergeCell ref="G212:Y212"/>
    <mergeCell ref="G215:Y215"/>
    <mergeCell ref="G218:Y218"/>
    <mergeCell ref="AO212:AV212"/>
    <mergeCell ref="AW215:BD215"/>
    <mergeCell ref="AO215:AV215"/>
    <mergeCell ref="AW208:BD208"/>
    <mergeCell ref="AW216:BD216"/>
    <mergeCell ref="AE216:AN216"/>
    <mergeCell ref="Z214:AD214"/>
    <mergeCell ref="Z218:AD218"/>
    <mergeCell ref="A223:F223"/>
    <mergeCell ref="A224:F224"/>
    <mergeCell ref="AW212:BD212"/>
    <mergeCell ref="A212:F212"/>
    <mergeCell ref="G210:AV210"/>
    <mergeCell ref="G214:Y214"/>
    <mergeCell ref="A222:F222"/>
    <mergeCell ref="Z213:AD213"/>
    <mergeCell ref="Z215:AD215"/>
    <mergeCell ref="A217:F217"/>
    <mergeCell ref="G228:Y228"/>
    <mergeCell ref="Z223:AD223"/>
    <mergeCell ref="G217:Y217"/>
    <mergeCell ref="A213:F213"/>
    <mergeCell ref="A226:F226"/>
    <mergeCell ref="A227:F227"/>
    <mergeCell ref="A214:F214"/>
    <mergeCell ref="A215:F215"/>
    <mergeCell ref="A218:F218"/>
    <mergeCell ref="A216:F216"/>
    <mergeCell ref="G227:Y227"/>
    <mergeCell ref="G226:Y226"/>
    <mergeCell ref="Z226:AD226"/>
    <mergeCell ref="G223:Y223"/>
    <mergeCell ref="Z227:AD227"/>
    <mergeCell ref="G224:Y224"/>
    <mergeCell ref="AE226:AN226"/>
    <mergeCell ref="AE227:AN227"/>
    <mergeCell ref="Z224:AD224"/>
    <mergeCell ref="AO225:AV225"/>
    <mergeCell ref="AO226:AV226"/>
    <mergeCell ref="Z228:AD228"/>
    <mergeCell ref="AE225:AN225"/>
    <mergeCell ref="AO224:AV224"/>
    <mergeCell ref="AO227:AV227"/>
    <mergeCell ref="Z216:AD216"/>
    <mergeCell ref="G225:Y225"/>
    <mergeCell ref="G220:Y220"/>
    <mergeCell ref="Z220:AD220"/>
    <mergeCell ref="AE217:AN217"/>
    <mergeCell ref="G222:AN222"/>
    <mergeCell ref="AE223:AN223"/>
    <mergeCell ref="Z225:AD225"/>
    <mergeCell ref="AE224:AN224"/>
    <mergeCell ref="AE218:AN218"/>
    <mergeCell ref="G231:Y231"/>
    <mergeCell ref="G242:Y242"/>
    <mergeCell ref="G243:Y243"/>
    <mergeCell ref="G248:Y248"/>
    <mergeCell ref="G258:Y258"/>
    <mergeCell ref="G241:Y241"/>
    <mergeCell ref="G252:Y252"/>
    <mergeCell ref="A254:BL254"/>
    <mergeCell ref="Z238:AD238"/>
    <mergeCell ref="Z248:AD248"/>
    <mergeCell ref="A246:F246"/>
    <mergeCell ref="A256:F256"/>
    <mergeCell ref="G229:Y229"/>
    <mergeCell ref="G234:Y234"/>
    <mergeCell ref="A243:F243"/>
    <mergeCell ref="A244:F244"/>
    <mergeCell ref="A242:F242"/>
    <mergeCell ref="G235:Y235"/>
    <mergeCell ref="G236:Y236"/>
    <mergeCell ref="A255:F255"/>
    <mergeCell ref="G246:Y246"/>
    <mergeCell ref="A248:F248"/>
    <mergeCell ref="G247:Y247"/>
    <mergeCell ref="G249:Y249"/>
    <mergeCell ref="G250:Y250"/>
    <mergeCell ref="A267:F267"/>
    <mergeCell ref="G261:Y261"/>
    <mergeCell ref="G266:Y266"/>
    <mergeCell ref="A252:F252"/>
    <mergeCell ref="A259:F259"/>
    <mergeCell ref="A279:F279"/>
    <mergeCell ref="Z282:AD282"/>
    <mergeCell ref="G282:Y282"/>
    <mergeCell ref="G268:Y268"/>
    <mergeCell ref="A272:F272"/>
    <mergeCell ref="G274:AN274"/>
    <mergeCell ref="A269:F269"/>
    <mergeCell ref="AE268:AN268"/>
    <mergeCell ref="Z278:AD278"/>
    <mergeCell ref="Z273:AD273"/>
    <mergeCell ref="A273:F273"/>
    <mergeCell ref="A276:F276"/>
    <mergeCell ref="A277:F277"/>
    <mergeCell ref="A261:F261"/>
    <mergeCell ref="A253:F253"/>
    <mergeCell ref="G265:Y265"/>
    <mergeCell ref="Z259:AD259"/>
    <mergeCell ref="Z260:AD260"/>
    <mergeCell ref="AE220:AN220"/>
    <mergeCell ref="A221:F221"/>
    <mergeCell ref="G221:Y221"/>
    <mergeCell ref="Z221:AD221"/>
    <mergeCell ref="A220:F220"/>
    <mergeCell ref="AE221:AN221"/>
    <mergeCell ref="A287:F287"/>
    <mergeCell ref="G276:Y276"/>
    <mergeCell ref="G277:Y277"/>
    <mergeCell ref="G264:Y264"/>
    <mergeCell ref="A284:F284"/>
    <mergeCell ref="G284:Y284"/>
    <mergeCell ref="A266:F266"/>
    <mergeCell ref="A268:F268"/>
    <mergeCell ref="A278:F278"/>
    <mergeCell ref="G285:Y285"/>
    <mergeCell ref="G237:Y237"/>
    <mergeCell ref="G238:Y238"/>
    <mergeCell ref="A285:F285"/>
    <mergeCell ref="G269:Y269"/>
    <mergeCell ref="G262:Y262"/>
    <mergeCell ref="G267:Y267"/>
    <mergeCell ref="G273:Y273"/>
    <mergeCell ref="G260:Y260"/>
    <mergeCell ref="G275:Y275"/>
    <mergeCell ref="A281:F281"/>
    <mergeCell ref="AO231:AV231"/>
    <mergeCell ref="AW229:BD229"/>
    <mergeCell ref="AW224:BD224"/>
    <mergeCell ref="AW225:BD225"/>
    <mergeCell ref="AW227:BD227"/>
    <mergeCell ref="AW222:BD222"/>
    <mergeCell ref="AW223:BD223"/>
    <mergeCell ref="AW228:BD228"/>
    <mergeCell ref="AW255:BD255"/>
    <mergeCell ref="BE259:BL259"/>
    <mergeCell ref="AW259:BD259"/>
    <mergeCell ref="AO258:AV258"/>
    <mergeCell ref="AW258:BD258"/>
    <mergeCell ref="BE255:BL255"/>
    <mergeCell ref="BE258:BL258"/>
    <mergeCell ref="G272:Y272"/>
    <mergeCell ref="AE258:AN258"/>
    <mergeCell ref="G263:Y263"/>
    <mergeCell ref="G240:Y240"/>
    <mergeCell ref="G244:Y244"/>
    <mergeCell ref="Z269:AD269"/>
    <mergeCell ref="G245:Y245"/>
    <mergeCell ref="Z250:AD250"/>
    <mergeCell ref="Z272:AD272"/>
    <mergeCell ref="AE269:AN269"/>
    <mergeCell ref="BE260:BL260"/>
    <mergeCell ref="AO264:AV264"/>
    <mergeCell ref="AO262:AV262"/>
    <mergeCell ref="AO265:AV265"/>
    <mergeCell ref="AO259:AV259"/>
    <mergeCell ref="BE263:BL263"/>
    <mergeCell ref="AO263:AV263"/>
    <mergeCell ref="AW261:BD261"/>
    <mergeCell ref="AW262:BD262"/>
    <mergeCell ref="AE266:AN266"/>
    <mergeCell ref="AE264:AN264"/>
    <mergeCell ref="BE273:BL273"/>
    <mergeCell ref="AE273:AN273"/>
    <mergeCell ref="AW275:BD275"/>
    <mergeCell ref="BE272:BL272"/>
    <mergeCell ref="AO272:AV272"/>
    <mergeCell ref="BE264:BL264"/>
    <mergeCell ref="BE269:BL269"/>
    <mergeCell ref="AW269:BD269"/>
    <mergeCell ref="AE284:AN284"/>
    <mergeCell ref="AO284:AV284"/>
    <mergeCell ref="A275:F275"/>
    <mergeCell ref="G279:Y279"/>
    <mergeCell ref="G278:Y278"/>
    <mergeCell ref="A280:F280"/>
    <mergeCell ref="Z277:AD277"/>
    <mergeCell ref="Z275:AD275"/>
    <mergeCell ref="Z281:AD281"/>
    <mergeCell ref="AO276:AV276"/>
    <mergeCell ref="BE300:BL300"/>
    <mergeCell ref="AW300:BD300"/>
    <mergeCell ref="AW301:BD301"/>
    <mergeCell ref="BE301:BL301"/>
    <mergeCell ref="BE305:BL305"/>
    <mergeCell ref="AW307:BD307"/>
    <mergeCell ref="AW302:BD302"/>
    <mergeCell ref="BE307:BL307"/>
    <mergeCell ref="AW309:BD309"/>
    <mergeCell ref="BE306:BL306"/>
    <mergeCell ref="G230:Y230"/>
    <mergeCell ref="G233:Y233"/>
    <mergeCell ref="Z233:AD233"/>
    <mergeCell ref="Z230:AD230"/>
    <mergeCell ref="G232:Y232"/>
    <mergeCell ref="BE309:BL309"/>
    <mergeCell ref="AW234:BD234"/>
    <mergeCell ref="BE232:BL232"/>
    <mergeCell ref="AW235:BD235"/>
    <mergeCell ref="AW236:BD236"/>
    <mergeCell ref="BE230:BL230"/>
    <mergeCell ref="AO232:AV232"/>
    <mergeCell ref="BE231:BL231"/>
    <mergeCell ref="BE233:BL233"/>
    <mergeCell ref="BE234:BL234"/>
    <mergeCell ref="AW232:BD232"/>
    <mergeCell ref="AO230:AV230"/>
    <mergeCell ref="AO235:AV235"/>
    <mergeCell ref="BE229:BL229"/>
    <mergeCell ref="BE235:BL235"/>
    <mergeCell ref="BE253:BL253"/>
    <mergeCell ref="BE252:BL252"/>
    <mergeCell ref="BE247:BL247"/>
    <mergeCell ref="BE248:BL248"/>
    <mergeCell ref="BE250:BL250"/>
    <mergeCell ref="BE237:BL237"/>
    <mergeCell ref="BE238:BL238"/>
    <mergeCell ref="BE236:BL236"/>
    <mergeCell ref="AW243:BD243"/>
    <mergeCell ref="AW248:BD248"/>
    <mergeCell ref="BE240:BL240"/>
    <mergeCell ref="BE241:BL241"/>
    <mergeCell ref="AW238:BD238"/>
    <mergeCell ref="BE243:BL243"/>
    <mergeCell ref="AW239:BD239"/>
    <mergeCell ref="AW252:BD252"/>
    <mergeCell ref="AW246:BD246"/>
    <mergeCell ref="AW237:BD237"/>
    <mergeCell ref="BE246:BL246"/>
    <mergeCell ref="BE251:BL251"/>
    <mergeCell ref="AW245:BD245"/>
    <mergeCell ref="AW240:BD240"/>
    <mergeCell ref="BE242:BL242"/>
    <mergeCell ref="BE239:BL239"/>
    <mergeCell ref="AW244:BD244"/>
    <mergeCell ref="AW253:BD253"/>
    <mergeCell ref="BE244:BL244"/>
    <mergeCell ref="BE245:BL245"/>
    <mergeCell ref="AW250:BD250"/>
    <mergeCell ref="A265:F265"/>
    <mergeCell ref="A258:F258"/>
    <mergeCell ref="Z258:AD258"/>
    <mergeCell ref="G256:Y256"/>
    <mergeCell ref="A257:F257"/>
    <mergeCell ref="AW251:BD251"/>
    <mergeCell ref="A241:F241"/>
    <mergeCell ref="A264:F264"/>
    <mergeCell ref="Z255:AD255"/>
    <mergeCell ref="A262:F262"/>
    <mergeCell ref="A263:F263"/>
    <mergeCell ref="AO221:AV221"/>
    <mergeCell ref="A260:F260"/>
    <mergeCell ref="AO241:AV241"/>
    <mergeCell ref="AE259:AN259"/>
    <mergeCell ref="AO222:AV222"/>
    <mergeCell ref="AW221:BD221"/>
    <mergeCell ref="BE221:BL221"/>
    <mergeCell ref="Z261:AD261"/>
    <mergeCell ref="Z262:AD262"/>
    <mergeCell ref="A229:F229"/>
    <mergeCell ref="A230:F230"/>
    <mergeCell ref="A245:F245"/>
    <mergeCell ref="A233:F233"/>
    <mergeCell ref="AO239:AV239"/>
    <mergeCell ref="BE224:BL224"/>
    <mergeCell ref="BE222:BL222"/>
    <mergeCell ref="BE223:BL223"/>
    <mergeCell ref="A225:F225"/>
    <mergeCell ref="A228:F228"/>
    <mergeCell ref="BE225:BL225"/>
    <mergeCell ref="BE228:BL228"/>
    <mergeCell ref="BE226:BL226"/>
    <mergeCell ref="BE227:BL227"/>
    <mergeCell ref="AW226:BD226"/>
    <mergeCell ref="AO223:AV223"/>
    <mergeCell ref="AO216:AV216"/>
    <mergeCell ref="BE210:BL210"/>
    <mergeCell ref="BE218:BL218"/>
    <mergeCell ref="BE220:BL220"/>
    <mergeCell ref="BE216:BL216"/>
    <mergeCell ref="AW220:BD220"/>
    <mergeCell ref="AW217:BD217"/>
    <mergeCell ref="BE217:BL217"/>
    <mergeCell ref="AO217:AV217"/>
    <mergeCell ref="BE214:BL214"/>
    <mergeCell ref="BE136:BL136"/>
    <mergeCell ref="BE209:BL209"/>
    <mergeCell ref="BE189:BL189"/>
    <mergeCell ref="AW189:BD189"/>
    <mergeCell ref="AW218:BD218"/>
    <mergeCell ref="G133:Y133"/>
    <mergeCell ref="Z133:AD133"/>
    <mergeCell ref="AE133:AN133"/>
    <mergeCell ref="AO133:AV133"/>
    <mergeCell ref="AO209:AV209"/>
    <mergeCell ref="AE189:AN189"/>
    <mergeCell ref="AO189:AV189"/>
    <mergeCell ref="A181:F181"/>
    <mergeCell ref="G181:Y181"/>
    <mergeCell ref="Z181:AD181"/>
    <mergeCell ref="AE181:AN181"/>
    <mergeCell ref="AO181:AV181"/>
    <mergeCell ref="Z188:AD188"/>
    <mergeCell ref="G188:Y188"/>
    <mergeCell ref="A189:F189"/>
    <mergeCell ref="G198:Y198"/>
    <mergeCell ref="AO198:AV198"/>
    <mergeCell ref="G195:Y195"/>
    <mergeCell ref="A197:F197"/>
    <mergeCell ref="AE196:AN196"/>
    <mergeCell ref="AO202:AV202"/>
    <mergeCell ref="AE202:AN202"/>
    <mergeCell ref="A198:F198"/>
    <mergeCell ref="AE200:AN200"/>
    <mergeCell ref="G201:Y201"/>
    <mergeCell ref="A182:F182"/>
    <mergeCell ref="G182:Y182"/>
    <mergeCell ref="Z182:AD182"/>
    <mergeCell ref="AE182:AN182"/>
    <mergeCell ref="AO182:AV182"/>
    <mergeCell ref="A190:F190"/>
    <mergeCell ref="G190:Y190"/>
    <mergeCell ref="Z190:AD190"/>
    <mergeCell ref="AE190:AN190"/>
    <mergeCell ref="Z184:AD184"/>
    <mergeCell ref="AO192:AV192"/>
    <mergeCell ref="BE199:BL199"/>
    <mergeCell ref="A199:F199"/>
    <mergeCell ref="G199:Y199"/>
    <mergeCell ref="Z199:AD199"/>
    <mergeCell ref="AE199:AN199"/>
    <mergeCell ref="AO199:AV199"/>
    <mergeCell ref="AW199:BD199"/>
    <mergeCell ref="Z198:AD198"/>
    <mergeCell ref="AE198:AN198"/>
  </mergeCells>
  <conditionalFormatting sqref="G124 G128 G131 G134">
    <cfRule type="cellIs" priority="11" dxfId="3" operator="equal" stopIfTrue="1">
      <formula>$G123</formula>
    </cfRule>
  </conditionalFormatting>
  <conditionalFormatting sqref="G249:G250 G252 G245:G247">
    <cfRule type="cellIs" priority="4" dxfId="3" operator="equal" stopIfTrue="1">
      <formula>#REF!</formula>
    </cfRule>
  </conditionalFormatting>
  <conditionalFormatting sqref="D68:I68">
    <cfRule type="cellIs" priority="10" dxfId="3" operator="equal" stopIfTrue="1">
      <formula>#REF!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4" r:id="rId3"/>
  <rowBreaks count="10" manualBreakCount="10">
    <brk id="32" max="63" man="1"/>
    <brk id="68" max="255" man="1"/>
    <brk id="95" max="63" man="1"/>
    <brk id="116" max="63" man="1"/>
    <brk id="145" max="63" man="1"/>
    <brk id="171" max="63" man="1"/>
    <brk id="199" max="63" man="1"/>
    <brk id="227" max="63" man="1"/>
    <brk id="251" max="63" man="1"/>
    <brk id="280" max="63" man="1"/>
  </rowBreaks>
  <colBreaks count="1" manualBreakCount="1">
    <brk id="6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2022-10-03T11:17:35Z</cp:lastPrinted>
  <dcterms:created xsi:type="dcterms:W3CDTF">2016-08-15T09:54:21Z</dcterms:created>
  <dcterms:modified xsi:type="dcterms:W3CDTF">2022-10-05T07:12:15Z</dcterms:modified>
  <cp:category/>
  <cp:version/>
  <cp:contentType/>
  <cp:contentStatus/>
</cp:coreProperties>
</file>