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0802\Звіти по паспортам УКІ\"/>
    </mc:Choice>
  </mc:AlternateContent>
  <bookViews>
    <workbookView xWindow="0" yWindow="0" windowWidth="20490" windowHeight="6555"/>
  </bookViews>
  <sheets>
    <sheet name="1417461" sheetId="1" r:id="rId1"/>
  </sheets>
  <definedNames>
    <definedName name="_xlnm.Print_Area" localSheetId="0">'1417461'!$A$1:$R$163</definedName>
  </definedNames>
  <calcPr calcId="152511"/>
</workbook>
</file>

<file path=xl/calcChain.xml><?xml version="1.0" encoding="utf-8"?>
<calcChain xmlns="http://schemas.openxmlformats.org/spreadsheetml/2006/main">
  <c r="K112" i="1" l="1"/>
  <c r="M82" i="1"/>
  <c r="M84" i="1"/>
  <c r="O84" i="1" s="1"/>
  <c r="M85" i="1"/>
  <c r="J84" i="1"/>
  <c r="N108" i="1"/>
  <c r="O108" i="1"/>
  <c r="K91" i="1"/>
  <c r="L91" i="1" s="1"/>
  <c r="K94" i="1"/>
  <c r="K108" i="1" s="1"/>
  <c r="N93" i="1"/>
  <c r="N107" i="1"/>
  <c r="O107" i="1" s="1"/>
  <c r="K93" i="1"/>
  <c r="K107" i="1" s="1"/>
  <c r="Q93" i="1"/>
  <c r="R93" i="1" s="1"/>
  <c r="N91" i="1"/>
  <c r="N98" i="1"/>
  <c r="O98" i="1"/>
  <c r="M80" i="1"/>
  <c r="P80" i="1" s="1"/>
  <c r="R80" i="1" s="1"/>
  <c r="N131" i="1"/>
  <c r="O131" i="1" s="1"/>
  <c r="N129" i="1"/>
  <c r="O129" i="1" s="1"/>
  <c r="K131" i="1"/>
  <c r="L131" i="1" s="1"/>
  <c r="K130" i="1"/>
  <c r="L130" i="1"/>
  <c r="K129" i="1"/>
  <c r="L129" i="1"/>
  <c r="N127" i="1"/>
  <c r="N117" i="1"/>
  <c r="Q117" i="1" s="1"/>
  <c r="R117" i="1" s="1"/>
  <c r="L112" i="1"/>
  <c r="Q100" i="1"/>
  <c r="R100" i="1"/>
  <c r="N110" i="1"/>
  <c r="O110" i="1"/>
  <c r="N109" i="1"/>
  <c r="O109" i="1"/>
  <c r="O100" i="1"/>
  <c r="Q102" i="1"/>
  <c r="R102" i="1" s="1"/>
  <c r="Q103" i="1"/>
  <c r="R103" i="1"/>
  <c r="O102" i="1"/>
  <c r="O103" i="1"/>
  <c r="L103" i="1"/>
  <c r="L102" i="1"/>
  <c r="L100" i="1"/>
  <c r="N92" i="1"/>
  <c r="N90" i="1" s="1"/>
  <c r="N106" i="1"/>
  <c r="N105" i="1"/>
  <c r="O94" i="1"/>
  <c r="O95" i="1"/>
  <c r="O96" i="1"/>
  <c r="K96" i="1"/>
  <c r="Q96" i="1" s="1"/>
  <c r="R96" i="1" s="1"/>
  <c r="K110" i="1"/>
  <c r="K95" i="1"/>
  <c r="K109" i="1" s="1"/>
  <c r="L94" i="1"/>
  <c r="O82" i="1"/>
  <c r="A82" i="1"/>
  <c r="A83" i="1"/>
  <c r="A84" i="1" s="1"/>
  <c r="A85" i="1" s="1"/>
  <c r="O71" i="1"/>
  <c r="O72" i="1"/>
  <c r="O74" i="1"/>
  <c r="O75" i="1"/>
  <c r="M73" i="1"/>
  <c r="O73" i="1" s="1"/>
  <c r="M70" i="1"/>
  <c r="M42" i="1" s="1"/>
  <c r="P78" i="1"/>
  <c r="R78" i="1"/>
  <c r="L78" i="1"/>
  <c r="O78" i="1"/>
  <c r="O79" i="1"/>
  <c r="J80" i="1"/>
  <c r="L80" i="1"/>
  <c r="J79" i="1"/>
  <c r="J87" i="1" s="1"/>
  <c r="L87" i="1" s="1"/>
  <c r="L79" i="1"/>
  <c r="J75" i="1"/>
  <c r="L75" i="1" s="1"/>
  <c r="J74" i="1"/>
  <c r="J72" i="1"/>
  <c r="J83" i="1" s="1"/>
  <c r="L72" i="1"/>
  <c r="J71" i="1"/>
  <c r="J82" i="1" s="1"/>
  <c r="A71" i="1"/>
  <c r="A72" i="1" s="1"/>
  <c r="A73" i="1" s="1"/>
  <c r="A74" i="1" s="1"/>
  <c r="A75" i="1" s="1"/>
  <c r="Q99" i="1"/>
  <c r="R99" i="1" s="1"/>
  <c r="Q101" i="1"/>
  <c r="R101" i="1" s="1"/>
  <c r="K106" i="1"/>
  <c r="L106" i="1" s="1"/>
  <c r="Q92" i="1"/>
  <c r="R92" i="1" s="1"/>
  <c r="O93" i="1"/>
  <c r="O92" i="1"/>
  <c r="L92" i="1"/>
  <c r="O99" i="1"/>
  <c r="O101" i="1"/>
  <c r="L99" i="1"/>
  <c r="L101" i="1"/>
  <c r="L77" i="1"/>
  <c r="O77" i="1"/>
  <c r="P77" i="1"/>
  <c r="R77" i="1" s="1"/>
  <c r="A87" i="1"/>
  <c r="A90" i="1"/>
  <c r="A91" i="1"/>
  <c r="A92" i="1"/>
  <c r="A93" i="1" s="1"/>
  <c r="A94" i="1" s="1"/>
  <c r="A95" i="1" s="1"/>
  <c r="A96" i="1" s="1"/>
  <c r="L98" i="1"/>
  <c r="K115" i="1"/>
  <c r="L115" i="1"/>
  <c r="L116" i="1"/>
  <c r="Q116" i="1"/>
  <c r="R116" i="1"/>
  <c r="L117" i="1"/>
  <c r="L118" i="1"/>
  <c r="Q118" i="1"/>
  <c r="R118" i="1"/>
  <c r="K120" i="1"/>
  <c r="L120" i="1"/>
  <c r="N120" i="1"/>
  <c r="Q120" i="1" s="1"/>
  <c r="R120" i="1" s="1"/>
  <c r="L121" i="1"/>
  <c r="O121" i="1"/>
  <c r="O120" i="1"/>
  <c r="Q121" i="1"/>
  <c r="R121" i="1"/>
  <c r="L122" i="1"/>
  <c r="O122" i="1"/>
  <c r="Q122" i="1"/>
  <c r="R122" i="1"/>
  <c r="L123" i="1"/>
  <c r="O123" i="1"/>
  <c r="Q123" i="1"/>
  <c r="R123" i="1"/>
  <c r="K125" i="1"/>
  <c r="L125" i="1" s="1"/>
  <c r="K126" i="1"/>
  <c r="L126" i="1"/>
  <c r="K127" i="1"/>
  <c r="L127" i="1"/>
  <c r="O91" i="1"/>
  <c r="Q98" i="1"/>
  <c r="R98" i="1" s="1"/>
  <c r="N125" i="1"/>
  <c r="Q125" i="1" s="1"/>
  <c r="R125" i="1" s="1"/>
  <c r="O116" i="1"/>
  <c r="K44" i="1"/>
  <c r="L44" i="1" s="1"/>
  <c r="O118" i="1"/>
  <c r="O127" i="1"/>
  <c r="P74" i="1"/>
  <c r="R74" i="1" s="1"/>
  <c r="L96" i="1"/>
  <c r="P75" i="1"/>
  <c r="R75" i="1" s="1"/>
  <c r="P71" i="1"/>
  <c r="R71" i="1" s="1"/>
  <c r="P79" i="1"/>
  <c r="R79" i="1"/>
  <c r="K90" i="1"/>
  <c r="K43" i="1" s="1"/>
  <c r="Q94" i="1"/>
  <c r="R94" i="1"/>
  <c r="O83" i="1"/>
  <c r="J73" i="1"/>
  <c r="L73" i="1" s="1"/>
  <c r="J70" i="1"/>
  <c r="L70" i="1" s="1"/>
  <c r="O70" i="1"/>
  <c r="L110" i="1"/>
  <c r="Q110" i="1"/>
  <c r="R110" i="1" s="1"/>
  <c r="P73" i="1"/>
  <c r="R73" i="1" s="1"/>
  <c r="O125" i="1"/>
  <c r="Q127" i="1"/>
  <c r="R127" i="1" s="1"/>
  <c r="L93" i="1"/>
  <c r="L74" i="1"/>
  <c r="M87" i="1"/>
  <c r="O87" i="1" s="1"/>
  <c r="N126" i="1"/>
  <c r="O126" i="1" s="1"/>
  <c r="Q129" i="1"/>
  <c r="R129" i="1" s="1"/>
  <c r="N112" i="1"/>
  <c r="P72" i="1"/>
  <c r="R72" i="1"/>
  <c r="Q106" i="1"/>
  <c r="R106" i="1" s="1"/>
  <c r="O106" i="1"/>
  <c r="Q112" i="1"/>
  <c r="R112" i="1"/>
  <c r="O112" i="1"/>
  <c r="L84" i="1"/>
  <c r="L107" i="1" l="1"/>
  <c r="Q107" i="1"/>
  <c r="R107" i="1" s="1"/>
  <c r="K45" i="1"/>
  <c r="L43" i="1"/>
  <c r="L82" i="1"/>
  <c r="P82" i="1"/>
  <c r="R82" i="1" s="1"/>
  <c r="Q109" i="1"/>
  <c r="R109" i="1" s="1"/>
  <c r="L109" i="1"/>
  <c r="Q90" i="1"/>
  <c r="R90" i="1" s="1"/>
  <c r="O90" i="1"/>
  <c r="N43" i="1"/>
  <c r="J59" i="1"/>
  <c r="O42" i="1"/>
  <c r="M45" i="1"/>
  <c r="L83" i="1"/>
  <c r="P83" i="1"/>
  <c r="R83" i="1" s="1"/>
  <c r="Q108" i="1"/>
  <c r="R108" i="1" s="1"/>
  <c r="L108" i="1"/>
  <c r="O85" i="1"/>
  <c r="J42" i="1"/>
  <c r="L90" i="1"/>
  <c r="N115" i="1"/>
  <c r="P84" i="1"/>
  <c r="R84" i="1" s="1"/>
  <c r="N130" i="1"/>
  <c r="P70" i="1"/>
  <c r="R70" i="1" s="1"/>
  <c r="L71" i="1"/>
  <c r="Q131" i="1"/>
  <c r="R131" i="1" s="1"/>
  <c r="J85" i="1"/>
  <c r="L85" i="1" s="1"/>
  <c r="Q95" i="1"/>
  <c r="R95" i="1" s="1"/>
  <c r="P87" i="1"/>
  <c r="R87" i="1" s="1"/>
  <c r="L95" i="1"/>
  <c r="Q91" i="1"/>
  <c r="R91" i="1" s="1"/>
  <c r="K105" i="1"/>
  <c r="L105" i="1" s="1"/>
  <c r="O80" i="1"/>
  <c r="Q126" i="1"/>
  <c r="R126" i="1" s="1"/>
  <c r="O105" i="1"/>
  <c r="O117" i="1"/>
  <c r="J45" i="1" l="1"/>
  <c r="G59" i="1" s="1"/>
  <c r="G60" i="1" s="1"/>
  <c r="L42" i="1"/>
  <c r="P42" i="1"/>
  <c r="R42" i="1" s="1"/>
  <c r="N45" i="1"/>
  <c r="Q43" i="1"/>
  <c r="O43" i="1"/>
  <c r="R43" i="1" s="1"/>
  <c r="L45" i="1"/>
  <c r="H59" i="1"/>
  <c r="P45" i="1"/>
  <c r="M59" i="1"/>
  <c r="J60" i="1"/>
  <c r="M60" i="1" s="1"/>
  <c r="Q130" i="1"/>
  <c r="R130" i="1" s="1"/>
  <c r="O130" i="1"/>
  <c r="Q115" i="1"/>
  <c r="R115" i="1" s="1"/>
  <c r="O115" i="1"/>
  <c r="N44" i="1"/>
  <c r="P85" i="1"/>
  <c r="R85" i="1" s="1"/>
  <c r="Q105" i="1"/>
  <c r="R105" i="1" s="1"/>
  <c r="O45" i="1" l="1"/>
  <c r="R45" i="1" s="1"/>
  <c r="Q45" i="1"/>
  <c r="K59" i="1"/>
  <c r="H60" i="1"/>
  <c r="I59" i="1"/>
  <c r="I60" i="1" s="1"/>
  <c r="O44" i="1"/>
  <c r="R44" i="1" s="1"/>
  <c r="Q44" i="1"/>
  <c r="K60" i="1" l="1"/>
  <c r="N60" i="1" s="1"/>
  <c r="N59" i="1"/>
  <c r="L59" i="1"/>
  <c r="O59" i="1" l="1"/>
  <c r="L60" i="1"/>
  <c r="O60" i="1" l="1"/>
  <c r="U60" i="1"/>
</calcChain>
</file>

<file path=xl/sharedStrings.xml><?xml version="1.0" encoding="utf-8"?>
<sst xmlns="http://schemas.openxmlformats.org/spreadsheetml/2006/main" count="360" uniqueCount="157">
  <si>
    <t xml:space="preserve">1. </t>
  </si>
  <si>
    <t>2.</t>
  </si>
  <si>
    <t>3.</t>
  </si>
  <si>
    <t>Звіт про виконання паспорта бюджетної програми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</si>
  <si>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</si>
  <si>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</si>
  <si>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</si>
  <si>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</si>
  <si>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</si>
  <si>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</si>
  <si>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</si>
  <si>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</si>
  <si>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</si>
  <si>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</si>
  <si>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</si>
  <si>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</si>
  <si>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</si>
  <si>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</si>
  <si>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</si>
  <si>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</si>
  <si>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</si>
  <si>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</si>
  <si>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од.</t>
  </si>
  <si>
    <t>%</t>
  </si>
  <si>
    <t>рішення сесії міської ради</t>
  </si>
  <si>
    <t>розрахунково</t>
  </si>
  <si>
    <t>титульний список</t>
  </si>
  <si>
    <t>грн.</t>
  </si>
  <si>
    <t>Завдання 1. Забезпечення проведення поточного ремонту об'єктів транспортної інфраструктури</t>
  </si>
  <si>
    <t>тис. кв. м</t>
  </si>
  <si>
    <t>середня вартість 1 кв. м капітального ремонту</t>
  </si>
  <si>
    <t>динаміка відремонтованої за рахунок капітального ремонту площі вулично-дорожньої мережі порівняно з попереднім роком</t>
  </si>
  <si>
    <t>Обсяг видатків, в т.ч.:</t>
  </si>
  <si>
    <t>0456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</si>
  <si>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</si>
  <si>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</si>
  <si>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</si>
  <si>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</si>
  <si>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</si>
  <si>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10. Узагальнений висновок про виконання бюджетної програми.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</si>
  <si>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</si>
  <si>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</si>
  <si>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</si>
  <si>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Касові видатки (надані кредити з бюджету)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</si>
  <si>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</si>
  <si>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</si>
  <si>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</si>
  <si>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</si>
  <si>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</si>
  <si>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</si>
  <si>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>Завдання</t>
  </si>
  <si>
    <t xml:space="preserve">Видатки (надані кредити з бюджету) та напрями використання бюджетних коштів за бюджетною програмою </t>
  </si>
  <si>
    <t>гривень</t>
  </si>
  <si>
    <t>8.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</si>
  <si>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</si>
  <si>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03356163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</si>
  <si>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</si>
  <si>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</si>
  <si>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</si>
  <si>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</si>
  <si>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Фактичні результативні показники, досягнуті за рахунок касових видатків (наданих кредитів з бюджету)</t>
  </si>
  <si>
    <t>9.</t>
  </si>
  <si>
    <t xml:space="preserve">Результативні показники бюджетної програми та аналіз їх виконання </t>
  </si>
  <si>
    <t>Забезпечення функціонування автомобільних доріг, їх будівництва, реконструкції, ремонту та утримання в інтересах держави і користувачів автомобільних доріг</t>
  </si>
  <si>
    <t>Покращення стану інфраструктури автомобільних доріг</t>
  </si>
  <si>
    <t>Утримання та розвиток автомобільних доріг та дорожньої інфраструктури за рахунок коштів місцевого бюджету</t>
  </si>
  <si>
    <t>Пояснення: роботи виконані в неповному обсязі, тому що є перехідні об'єкти, які планується продовжити в 2021 р.</t>
  </si>
  <si>
    <t>Управління комунальної інфраструктури Хмельницької міської ради</t>
  </si>
  <si>
    <t>22564000000</t>
  </si>
  <si>
    <t>Начальник відділу бухгалтерського обліку та звітності - головний бухгалтер</t>
  </si>
  <si>
    <t>від 01 листопада 2022 року № 359)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</si>
  <si>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</si>
  <si>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</si>
  <si>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</si>
  <si>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Завдання 2. Забезпечення проведення капітального ремонту об`єктів транспортної інфраструктури</t>
  </si>
  <si>
    <t>обсяг видатків на утримання та розвиток автомобільних доріг та вулично-шляхової (дорожньої) мережі, в т.ч.:</t>
  </si>
  <si>
    <t>розробки дислокацій технічних засобів регулювання дорожнім рухом (схем ОДР) на вулично-шляховій (дорожній) мережі  м. Хмельницького</t>
  </si>
  <si>
    <t>кількість схем ОДР, які планується розробити</t>
  </si>
  <si>
    <t>додаток до титульного списку</t>
  </si>
  <si>
    <t>Напрями використання бюджетних коштів*</t>
  </si>
  <si>
    <t>середні витрати на розробку 1 од. схеми ОДР</t>
  </si>
  <si>
    <t>відс.</t>
  </si>
  <si>
    <t>Обсяг видатків, в т. ч.:</t>
  </si>
  <si>
    <t>виготовлення ПКД на капітальний ремонт шляхопроводу на вул. Кам'янецькій (через залізничні колії)</t>
  </si>
  <si>
    <t>кількість обєктів (улаштування закритих водостоків), на яких планується провести капітальний ремонт</t>
  </si>
  <si>
    <t>витрати на виготовленя ПКД на капітальний ремонт шляхопроводу на вул. Кам'янецькій (через залізничні колії)</t>
  </si>
  <si>
    <t>Завдання 3. Забезпечення утримання об'єктів дорожньої інфраструктури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</si>
  <si>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</si>
  <si>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</si>
  <si>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грн</t>
  </si>
  <si>
    <t xml:space="preserve">продукту </t>
  </si>
  <si>
    <t>Василь КАБАЛЬСЬКИЙ</t>
  </si>
  <si>
    <t>(Власне ім'я, ПРІЗВИЩЕ)</t>
  </si>
  <si>
    <t>Наталія ФУР'ЯНОВА</t>
  </si>
  <si>
    <t>місцевого бюджету на 01.01.2024 року</t>
  </si>
  <si>
    <t>Забезпечення утримання та поточного ремонту вулично-дорожньої мережі</t>
  </si>
  <si>
    <t>Завдання 1. Забезпечення утримання та поточного ремонту вулично-дорожньої мережі</t>
  </si>
  <si>
    <t>Завдання 2. Забезпечення проведення капітального ремонту вулично-дорожньої мережі</t>
  </si>
  <si>
    <t>Забезпечення проведення капітального ремонту вулично-дорожньої мережі</t>
  </si>
  <si>
    <t>Забезпечення капітального ремонту об'єктів у сфері дорожнього господарства</t>
  </si>
  <si>
    <t>Завдання 3. Забезпечення капітального ремонту об'єктів у сфері дорожнього господарства</t>
  </si>
  <si>
    <t xml:space="preserve">обсяг видатків на оплату послуг з утримання вулично-дорожньої мережі (влаштування тротуарів, пішохідних доріжок) </t>
  </si>
  <si>
    <t>поточний ремонт вулично-шляхової (дорожньої) мережі струменевим методом</t>
  </si>
  <si>
    <t>поточний ремонт щебеневого та асфальтобетонного покриття вулично-дорожньої мережі</t>
  </si>
  <si>
    <t xml:space="preserve">обсяг видатків на фінансове забезпечення виконання робіт та надання послуг з ремонту та експлуатаційного утримання інфраструктури у сфері дорожнього господарства (автомобільних доріг та вулиць комунальної власності), в т. ч.: </t>
  </si>
  <si>
    <t>площа тротуарів, пішохідних доріжок, яку  планується влаштувати</t>
  </si>
  <si>
    <t>площа вулично-дорожньої мережі на якій планується провести поточний ремонт (вибоїн струменевим методом)</t>
  </si>
  <si>
    <t>площа щебеневого та асфальтобетонного покриття вулично-дорожньої мережі на якій планується провести поточний ремонт</t>
  </si>
  <si>
    <t>середні витрати на влаштування 1 кв. м тротуарів, доріжок</t>
  </si>
  <si>
    <t>середні витрати на поточний ремонт 1 кв. м вулично-дорожньої мережі (вибоїн струменевим методом)</t>
  </si>
  <si>
    <t xml:space="preserve">середні витрати на поточний ремонт 1 кв. м щебеневого та асфальтобетонного покриття вулично-дорожньої мережі </t>
  </si>
  <si>
    <t xml:space="preserve">обсяг видатків на капітальний ремонт вулично-дорожньої мережі </t>
  </si>
  <si>
    <t xml:space="preserve">обсяг видатків на капітальний ремонт шляхопроводу на вул. Кам'янецькій (через залізничні колії) в м. Хмельницькому </t>
  </si>
  <si>
    <t xml:space="preserve">обсяг видатків на проведення коригування та експертизи  робочих проєктів на капітальний ремонт вулично-дорожньої мережі </t>
  </si>
  <si>
    <t xml:space="preserve">обсяг видатків на капітальний ремонт мереж дощової каналізації, улаштування закритих водостоків </t>
  </si>
  <si>
    <t>обсяг видатків на будівництво мосту через р. Південний Буг в мікрорайоні Гречани в м. Хмельницькому</t>
  </si>
  <si>
    <t xml:space="preserve">обсяг видатків на реконструкцію під`їзної дороги від вул. Вінницьке шосе до вул. Вінницьке шосе, 18 (індустріальний парк) в м.Хмельницькому </t>
  </si>
  <si>
    <t>економія коштів</t>
  </si>
  <si>
    <t>кількість робочих проєктів, для яких планується провести коригування та експертизу</t>
  </si>
  <si>
    <t xml:space="preserve">кількість об'єктів (будівництво мосту через р. Південний Буг), які планується побудувати </t>
  </si>
  <si>
    <t xml:space="preserve">кількість об'єктів (під`їзна дорога від вул. Вінницьке шосе до вул. Вінницьке шосе, 18 (індустріальний парк)), які планується реконструювати </t>
  </si>
  <si>
    <t xml:space="preserve">середні витрати на проведення коригування та експертизи 1 робочого проєкту </t>
  </si>
  <si>
    <t>середні витрати на капітальний ремонт 1 об'єкту (мережі дощової каналізації, улаштування закритих водостоків)</t>
  </si>
  <si>
    <t>витрати на будівництво мосту через р. Південний Буг в мікрорайоні Гречани</t>
  </si>
  <si>
    <t>витрати на реконструкцію під`їзної дороги від вул. Вінницьке шосе до вул. Вінницьке шосе, 18  (індустріальний парк)</t>
  </si>
  <si>
    <t>витрати на капітальний ремонт об`єктів дорожньої інфраструктури (улаштування велосипедних, пішохідних доріжок)</t>
  </si>
  <si>
    <t>витрати на капітальний ремонт - улаштування нового дорожнього одягу з твердим покриттям (для влаштування вагової площадки)</t>
  </si>
  <si>
    <t>витрати на улаштування зупинок маршрутних транспортних засобів (розширення проїзної частини для влаштування зупинок та посадкових майданчиків для пасажирів)</t>
  </si>
  <si>
    <t>відсоток забезпеченості фінансовим ресурсом на  капітальний ремонт вул. Бандери -улаштування вело-пішохідної доріжки на ділянці від вул. Озерної до вул. П. Мирного в м. Хмельницькому відповідно до проектно-кошторисної документації</t>
  </si>
  <si>
    <t>відсоток забезпеченості фінансовим ресурсом на капітальний ремонт – улаштування нового дорожнього одягу з твердим покриттям  на підїзді з вул. Лісогринівецької до вул. Старокостянтинівське шосе в м. Хмельницькому (майданчик для відстою великовагових транспортних засобів)  відповідно до проектно-кошторисної документації</t>
  </si>
  <si>
    <t>відсоток забезпеченості фінансовим ресурсом на  капітальний ремонт вул. Кам’янецької – місцеве розширення проїзної частини для улаштування зупинки маршрутних автобусів і тролейбусів в районі будинку побуту «Південний Буг» (напрямок до вул. Староміської) в м. Хмельницькому відповідно до проектно-кошторисної документації</t>
  </si>
  <si>
    <t xml:space="preserve">Пояснення: розбіжності відсутні </t>
  </si>
  <si>
    <t>Пояснення: п. 1, 2 - у зв'язку з недоосвоєнням та економією коштів показники змінилися.</t>
  </si>
  <si>
    <t>Пояснення: п. 1 у зв'язку з недоосвоєнням коштів, п. 2  у зв'язку з економією коштів.</t>
  </si>
  <si>
    <t>площа вулично-дорожньої мережі , на яких планується провести капітальний ремонт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</si>
  <si>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</si>
  <si>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п. 2. схеми ОДР не розроблялися.</t>
  </si>
  <si>
    <t>п. 1 в зв'язку з припиненням робіт.</t>
  </si>
  <si>
    <t xml:space="preserve">Пояснення: розбіжності відсутні. </t>
  </si>
  <si>
    <t>Пояснення: п. 2 призупинення робіт з влаштування тротуарів та доріжок через невдоволеність громадськості, кошти освоєні в не повному обсязі,  п. 3 в зв'язку з тим, що не відбулися тендерні торги, для укладення прямого договору з виконавцем були обмежені терміни, п. 5 в зв'язку з завантаженістю підрядної організації кошти передбачені на п/р вулично-шляхової (дорожньої) мережі суцільним методом освоєні в неповному обсязі, п. 6 фактичне використання коштів відповідно до актів виконаних робіт з п/р щебеневого та асфальтобетонного покриття, економія коштів .</t>
  </si>
  <si>
    <t>Пояснення: п. 3, 4 запланований обсяг робіт виконаний</t>
  </si>
  <si>
    <t xml:space="preserve">Пояснення: динаміка зросла відповідно до фактичних обсягів робіт. </t>
  </si>
  <si>
    <t xml:space="preserve">Пояснення: п. 2  в зв'язку з тим, що на 1 об'єкті (к/р внутрішньоквартального проїзду від вул. Кармелюка до вул. Лісогринівецької) роботи не виконувалися, по інших об'єктах виникла економія коштів,  п. 3 виготовлена експертиза та у зв'язку з відсутністю у замовника робіт бюджетних асигнувань на 2024 р. для виконання робіт на об'єкті, кошти освоєні в неповному обсязі, п. 4 фактичне використання коштів відповідно до актів виконаних робіт, п. 5 розроблена  ПКД складається з 4 розділів, по 2 розділах роботи виконані, на виконання ще 2 розділів укладеного додаткову угоду на продовження робіт в 2024 році, тому кошти освоєні в неповному обсязі, п. 6 економія коштів, п. 7 у  зв'язку з погодніми умовами роботи в поточному році не завершені, відповідно кошти освоєні в неповному обсязі. </t>
  </si>
  <si>
    <t>п. 1 в зв'язку з додатковою площею на 1 обєкті, виконано більший обсяг робіт, п. 3 збільшилася кількість робочих проектів в зв'язку з тим, що на робочий проект на к/р внутрішньоквартального проїзду від вул. Кармелюка до вул. Лісогринівецької отримано позитивний експертний висновок 13.11.2023 р, недоцільно було проводити будівельні роботи.</t>
  </si>
  <si>
    <t xml:space="preserve">п. 1 фактичні витрати на капітальний ремонт вулично-дорожньої мережі, п. 2 - витрати лише на виготовлення експертизи, роботи будуть виконуватися в наступних періодах, п. 3 - зменшення середніх витрат в зв'язку з продовженням коригування робочого проекту з к/р шляхопроводу на наступні періоди та за рахунок економії коштів по інших об'єктах, п. 4 - в зв'язку з продовженням робіт в 2024 році, п. 5 - економія коштів, п. 6 в зв'язку з освоєнням коштів в неповному обсязі. </t>
  </si>
  <si>
    <t>Пояснення: п. 1 через не якісне виконання робіт з благоустрою кошти за виконані роботи оплачені в неповному обсязі, п. 2 фактична вартість виготовленого ПКД та проведеної експертизи, економія коштів</t>
  </si>
  <si>
    <t>9.3. Аналіз стану виконання результативних показників: кошти освоєні в не повному обсязі в залежності через вищезазначені причини, що в результаті вплинуло на недовиконання деяких видів робіт.</t>
  </si>
  <si>
    <t xml:space="preserve">Відхилення видатків пов'язані з перенесенням виконання робіт з капітального ремонту вулично-шляхової (дорожньої) мережі на наступні періоди та економією коштів по інших видах робіт. </t>
  </si>
  <si>
    <t>питома вага площі вулично-дорожньої мережі, що заплановано відремонтувати до загальної площі вулично-дорожньої мережі</t>
  </si>
  <si>
    <t xml:space="preserve">Заступник директора департаменту інфраструктури міста – начальник управління комунальної інфраструктури </t>
  </si>
  <si>
    <t>Виконання бюджетної програми становить 88,1 % до затверджених призначень в 2023 р.</t>
  </si>
  <si>
    <t>кількість об’єктів дорожньої інфраструктури, які необхідно та планується відремонтувати першочергово, в т.ч.:</t>
  </si>
  <si>
    <t>капітальний ремонт об`єктів дорожньої інфраструктури (улаштування велосипедних, пішохідних доріжок)</t>
  </si>
  <si>
    <t>капітальний ремонт - улаштування нового дорожнього одягу з твердим покриттям (для влаштування вагової площадки)</t>
  </si>
  <si>
    <t>улаштування зупинок маршрутних транспортних засобів (розширення проїзної частини для влаштування зупинок  та посадкових майданчиків для пасажирів)</t>
  </si>
  <si>
    <t>витрати на капітальний ремонт об`єктів дорожньої інфраструктури</t>
  </si>
  <si>
    <t>середні витрати на улаштування 1 об’єкту (розширення проїзної частини для влаштування зупинок та посадкових майданчиків для пасажирів)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</si>
</sst>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#,##0.000"/>
    <numFmt numFmtId="173" formatCode="0.000"/>
    <numFmt numFmtId="174" formatCode="0.0"/>
    <numFmt numFmtId="183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262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/>
    <xf numFmtId="0" fontId="7" fillId="0" borderId="1" xfId="2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2" applyNumberFormat="1" applyFont="1" applyFill="1" applyBorder="1" applyAlignment="1">
      <alignment vertical="center" wrapText="1"/>
    </xf>
    <xf numFmtId="3" fontId="2" fillId="0" borderId="1" xfId="2" applyNumberFormat="1" applyFont="1" applyFill="1" applyBorder="1" applyAlignment="1">
      <alignment vertical="center" wrapText="1"/>
    </xf>
    <xf numFmtId="0" fontId="10" fillId="0" borderId="0" xfId="0" applyFont="1"/>
    <xf numFmtId="0" fontId="10" fillId="0" borderId="1" xfId="0" applyFont="1" applyBorder="1"/>
    <xf numFmtId="0" fontId="10" fillId="0" borderId="0" xfId="0" applyFont="1" applyBorder="1"/>
    <xf numFmtId="0" fontId="2" fillId="0" borderId="0" xfId="3" applyFont="1" applyBorder="1" applyAlignment="1">
      <alignment vertical="top"/>
    </xf>
    <xf numFmtId="0" fontId="9" fillId="0" borderId="0" xfId="0" applyFont="1" applyBorder="1" applyAlignment="1"/>
    <xf numFmtId="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12" fillId="0" borderId="0" xfId="0" applyFont="1"/>
    <xf numFmtId="0" fontId="2" fillId="0" borderId="2" xfId="0" applyFont="1" applyBorder="1" applyAlignment="1">
      <alignment horizontal="center" vertical="center" wrapText="1"/>
    </xf>
    <xf numFmtId="4" fontId="9" fillId="0" borderId="1" xfId="0" applyNumberFormat="1" applyFont="1" applyBorder="1"/>
    <xf numFmtId="0" fontId="13" fillId="0" borderId="1" xfId="0" applyFont="1" applyBorder="1" applyAlignment="1">
      <alignment horizontal="center" vertical="center" wrapText="1"/>
    </xf>
    <xf numFmtId="172" fontId="13" fillId="0" borderId="1" xfId="2" applyNumberFormat="1" applyFont="1" applyFill="1" applyBorder="1" applyAlignment="1">
      <alignment horizontal="center" vertical="center" wrapText="1"/>
    </xf>
    <xf numFmtId="172" fontId="9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0" xfId="2" applyFont="1" applyBorder="1" applyAlignment="1"/>
    <xf numFmtId="0" fontId="2" fillId="0" borderId="0" xfId="2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4" fillId="0" borderId="0" xfId="0" applyFont="1"/>
    <xf numFmtId="0" fontId="2" fillId="0" borderId="0" xfId="1" applyFont="1" applyAlignment="1"/>
    <xf numFmtId="0" fontId="9" fillId="0" borderId="3" xfId="0" applyFont="1" applyBorder="1" applyAlignment="1"/>
    <xf numFmtId="0" fontId="2" fillId="0" borderId="4" xfId="3" applyFont="1" applyBorder="1" applyAlignment="1"/>
    <xf numFmtId="0" fontId="8" fillId="0" borderId="4" xfId="3" applyFont="1" applyBorder="1" applyAlignment="1"/>
    <xf numFmtId="0" fontId="2" fillId="0" borderId="0" xfId="3" applyFont="1" applyBorder="1" applyAlignment="1"/>
    <xf numFmtId="0" fontId="8" fillId="0" borderId="0" xfId="3" applyFont="1" applyBorder="1" applyAlignment="1"/>
    <xf numFmtId="0" fontId="0" fillId="0" borderId="0" xfId="0" applyBorder="1" applyAlignment="1">
      <alignment horizontal="left"/>
    </xf>
    <xf numFmtId="0" fontId="4" fillId="0" borderId="0" xfId="3" applyFont="1" applyBorder="1" applyAlignment="1">
      <alignment vertical="top" wrapText="1"/>
    </xf>
    <xf numFmtId="4" fontId="1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2" fontId="2" fillId="0" borderId="1" xfId="0" applyNumberFormat="1" applyFont="1" applyBorder="1" applyAlignment="1">
      <alignment horizontal="center" vertical="center" wrapText="1"/>
    </xf>
    <xf numFmtId="172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2" fontId="2" fillId="0" borderId="0" xfId="3" applyNumberFormat="1" applyFont="1" applyBorder="1" applyAlignment="1">
      <alignment vertical="top" wrapText="1"/>
    </xf>
    <xf numFmtId="49" fontId="2" fillId="0" borderId="0" xfId="3" applyNumberFormat="1" applyFont="1" applyBorder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left" wrapText="1"/>
    </xf>
    <xf numFmtId="0" fontId="2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0" xfId="3" applyFont="1"/>
    <xf numFmtId="0" fontId="2" fillId="0" borderId="0" xfId="3" applyFont="1" applyBorder="1"/>
    <xf numFmtId="0" fontId="2" fillId="0" borderId="0" xfId="2" applyFont="1" applyAlignment="1">
      <alignment horizontal="center" vertical="center"/>
    </xf>
    <xf numFmtId="0" fontId="1" fillId="0" borderId="0" xfId="3"/>
    <xf numFmtId="0" fontId="12" fillId="0" borderId="0" xfId="0" applyFont="1" applyAlignment="1">
      <alignment horizontal="center" vertical="center"/>
    </xf>
    <xf numFmtId="0" fontId="2" fillId="0" borderId="0" xfId="2" applyFont="1" applyAlignment="1">
      <alignment vertical="center"/>
    </xf>
    <xf numFmtId="4" fontId="2" fillId="0" borderId="0" xfId="2" applyNumberFormat="1" applyFont="1" applyBorder="1" applyAlignment="1">
      <alignment vertical="center" wrapText="1"/>
    </xf>
    <xf numFmtId="4" fontId="13" fillId="0" borderId="0" xfId="2" applyNumberFormat="1" applyFont="1" applyBorder="1" applyAlignment="1">
      <alignment vertical="center" wrapText="1"/>
    </xf>
    <xf numFmtId="172" fontId="2" fillId="0" borderId="2" xfId="2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0" fontId="9" fillId="0" borderId="0" xfId="0" applyFont="1" applyAlignment="1"/>
    <xf numFmtId="2" fontId="2" fillId="0" borderId="0" xfId="0" applyNumberFormat="1" applyFont="1" applyFill="1" applyBorder="1" applyAlignment="1">
      <alignment vertical="center" wrapText="1"/>
    </xf>
    <xf numFmtId="2" fontId="2" fillId="0" borderId="0" xfId="2" applyNumberFormat="1" applyFont="1" applyBorder="1" applyAlignment="1">
      <alignment vertical="center" wrapText="1"/>
    </xf>
    <xf numFmtId="174" fontId="2" fillId="0" borderId="0" xfId="2" applyNumberFormat="1" applyFont="1" applyBorder="1" applyAlignment="1">
      <alignment vertical="center" wrapText="1"/>
    </xf>
    <xf numFmtId="2" fontId="9" fillId="0" borderId="0" xfId="0" applyNumberFormat="1" applyFont="1"/>
    <xf numFmtId="174" fontId="9" fillId="0" borderId="0" xfId="0" applyNumberFormat="1" applyFont="1"/>
    <xf numFmtId="2" fontId="9" fillId="0" borderId="0" xfId="0" applyNumberFormat="1" applyFont="1" applyBorder="1"/>
    <xf numFmtId="172" fontId="12" fillId="2" borderId="1" xfId="0" applyNumberFormat="1" applyFont="1" applyFill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 wrapText="1"/>
    </xf>
    <xf numFmtId="0" fontId="17" fillId="0" borderId="0" xfId="0" applyFont="1"/>
    <xf numFmtId="4" fontId="12" fillId="2" borderId="0" xfId="0" applyNumberFormat="1" applyFont="1" applyFill="1" applyBorder="1" applyAlignment="1">
      <alignment horizontal="left" wrapText="1"/>
    </xf>
    <xf numFmtId="0" fontId="18" fillId="0" borderId="0" xfId="0" applyFont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4" fontId="9" fillId="0" borderId="0" xfId="0" applyNumberFormat="1" applyFont="1" applyBorder="1"/>
    <xf numFmtId="0" fontId="2" fillId="3" borderId="5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2" fillId="0" borderId="1" xfId="2" applyNumberFormat="1" applyFont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3" fontId="2" fillId="0" borderId="1" xfId="0" applyNumberFormat="1" applyFont="1" applyFill="1" applyBorder="1" applyAlignment="1">
      <alignment horizontal="center" vertical="center" wrapText="1"/>
    </xf>
    <xf numFmtId="173" fontId="1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12" fillId="0" borderId="1" xfId="0" applyNumberFormat="1" applyFont="1" applyFill="1" applyBorder="1" applyAlignment="1">
      <alignment horizontal="center" vertical="center"/>
    </xf>
    <xf numFmtId="0" fontId="19" fillId="0" borderId="0" xfId="0" applyFont="1"/>
    <xf numFmtId="4" fontId="9" fillId="0" borderId="6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/>
    </xf>
    <xf numFmtId="174" fontId="2" fillId="0" borderId="2" xfId="0" applyNumberFormat="1" applyFont="1" applyFill="1" applyBorder="1" applyAlignment="1">
      <alignment horizontal="center" vertical="center" wrapText="1"/>
    </xf>
    <xf numFmtId="174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183" fontId="2" fillId="0" borderId="2" xfId="0" applyNumberFormat="1" applyFont="1" applyFill="1" applyBorder="1" applyAlignment="1">
      <alignment horizontal="center" vertical="center" wrapText="1"/>
    </xf>
    <xf numFmtId="183" fontId="12" fillId="0" borderId="1" xfId="0" applyNumberFormat="1" applyFont="1" applyBorder="1" applyAlignment="1">
      <alignment horizontal="center" vertical="center"/>
    </xf>
    <xf numFmtId="183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174" fontId="9" fillId="0" borderId="0" xfId="0" applyNumberFormat="1" applyFont="1" applyBorder="1"/>
    <xf numFmtId="0" fontId="20" fillId="0" borderId="0" xfId="0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2" fillId="0" borderId="3" xfId="0" applyFont="1" applyBorder="1" applyAlignment="1">
      <alignment horizontal="center" vertical="justify" wrapText="1"/>
    </xf>
    <xf numFmtId="0" fontId="2" fillId="0" borderId="4" xfId="0" quotePrefix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4" fontId="12" fillId="2" borderId="0" xfId="0" applyNumberFormat="1" applyFont="1" applyFill="1" applyBorder="1" applyAlignment="1">
      <alignment horizontal="left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2" fontId="2" fillId="0" borderId="3" xfId="3" applyNumberFormat="1" applyFont="1" applyBorder="1" applyAlignment="1">
      <alignment horizontal="center" vertical="top" wrapText="1"/>
    </xf>
    <xf numFmtId="0" fontId="2" fillId="0" borderId="2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/>
    </xf>
    <xf numFmtId="0" fontId="4" fillId="0" borderId="3" xfId="3" applyFont="1" applyBorder="1" applyAlignment="1">
      <alignment horizontal="center" vertical="top" wrapText="1"/>
    </xf>
    <xf numFmtId="49" fontId="12" fillId="0" borderId="4" xfId="0" applyNumberFormat="1" applyFont="1" applyBorder="1" applyAlignment="1">
      <alignment horizontal="center"/>
    </xf>
    <xf numFmtId="49" fontId="2" fillId="0" borderId="4" xfId="3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1" xfId="0" applyFont="1" applyBorder="1" applyAlignment="1">
      <alignment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7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2" xfId="2" applyFont="1" applyBorder="1" applyAlignment="1">
      <alignment vertical="center" wrapText="1"/>
    </xf>
    <xf numFmtId="0" fontId="2" fillId="0" borderId="5" xfId="2" applyFont="1" applyBorder="1" applyAlignment="1">
      <alignment vertical="center" wrapText="1"/>
    </xf>
    <xf numFmtId="0" fontId="2" fillId="0" borderId="8" xfId="2" applyFont="1" applyBorder="1" applyAlignment="1">
      <alignment vertical="center" wrapText="1"/>
    </xf>
    <xf numFmtId="4" fontId="12" fillId="0" borderId="1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2" fillId="0" borderId="1" xfId="2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2" fontId="2" fillId="3" borderId="5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2" fontId="2" fillId="3" borderId="8" xfId="0" applyNumberFormat="1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vertical="center" wrapText="1"/>
    </xf>
    <xf numFmtId="2" fontId="12" fillId="0" borderId="5" xfId="0" applyNumberFormat="1" applyFont="1" applyBorder="1" applyAlignment="1">
      <alignment vertical="center" wrapText="1"/>
    </xf>
    <xf numFmtId="2" fontId="12" fillId="0" borderId="8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5" xfId="0" applyNumberFormat="1" applyFont="1" applyBorder="1" applyAlignment="1">
      <alignment vertical="center" wrapText="1"/>
    </xf>
    <xf numFmtId="0" fontId="12" fillId="0" borderId="8" xfId="0" applyNumberFormat="1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3"/>
  <sheetViews>
    <sheetView tabSelected="1" view="pageBreakPreview" zoomScale="90" zoomScaleNormal="100" zoomScaleSheetLayoutView="90" workbookViewId="0">
      <selection activeCell="D145" sqref="D145:R145"/>
    </sheetView>
  </sheetViews>
  <sheetFormatPr defaultRowHeight="15" x14ac:dyDescent="0.25"/>
  <cols>
    <col min="1" max="1" width="4.85546875" style="4" customWidth="1"/>
    <col min="2" max="2" width="11.7109375" style="4" customWidth="1"/>
    <col min="3" max="3" width="10.7109375" style="4" customWidth="1"/>
    <col min="4" max="4" width="12.42578125" style="4" customWidth="1"/>
    <col min="5" max="5" width="12.7109375" style="4" customWidth="1"/>
    <col min="6" max="6" width="5.28515625" style="4" hidden="1" customWidth="1"/>
    <col min="7" max="7" width="13" style="4" customWidth="1"/>
    <col min="8" max="8" width="12.7109375" style="4" customWidth="1"/>
    <col min="9" max="9" width="15.140625" style="4" customWidth="1"/>
    <col min="10" max="10" width="14.85546875" style="4" customWidth="1"/>
    <col min="11" max="11" width="14.140625" style="4" customWidth="1"/>
    <col min="12" max="12" width="15" style="4" customWidth="1"/>
    <col min="13" max="13" width="14.28515625" style="4" customWidth="1"/>
    <col min="14" max="14" width="15" style="4" customWidth="1"/>
    <col min="15" max="16" width="14.85546875" style="4" customWidth="1"/>
    <col min="17" max="17" width="15" style="4" customWidth="1"/>
    <col min="18" max="18" width="14.5703125" style="4" customWidth="1"/>
    <col min="19" max="19" width="9.7109375" style="4" customWidth="1"/>
    <col min="20" max="20" width="11.140625" style="4" customWidth="1"/>
    <col min="21" max="21" width="10.7109375" style="4" customWidth="1"/>
    <col min="22" max="16384" width="9.140625" style="4"/>
  </cols>
  <sheetData>
    <row r="1" spans="1:18" x14ac:dyDescent="0.25">
      <c r="O1" s="1" t="s">
        <v>7</v>
      </c>
    </row>
    <row r="2" spans="1:18" x14ac:dyDescent="0.25">
      <c r="O2" s="1" t="s">
        <v>4</v>
      </c>
    </row>
    <row r="3" spans="1:18" x14ac:dyDescent="0.25">
      <c r="O3" s="1" t="s">
        <v>5</v>
      </c>
    </row>
    <row r="4" spans="1:18" x14ac:dyDescent="0.25">
      <c r="O4" s="2" t="s">
        <v>6</v>
      </c>
    </row>
    <row r="5" spans="1:18" x14ac:dyDescent="0.25">
      <c r="O5" s="2" t="s">
        <v>70</v>
      </c>
    </row>
    <row r="7" spans="1:18" ht="6.75" customHeight="1" x14ac:dyDescent="0.25"/>
    <row r="8" spans="1:18" ht="9.75" customHeight="1" x14ac:dyDescent="0.25"/>
    <row r="9" spans="1:18" ht="15.75" x14ac:dyDescent="0.25">
      <c r="I9" s="179" t="s">
        <v>3</v>
      </c>
      <c r="J9" s="179"/>
      <c r="K9" s="179"/>
      <c r="L9" s="179"/>
      <c r="M9" s="179"/>
      <c r="N9" s="179"/>
    </row>
    <row r="10" spans="1:18" ht="15.75" x14ac:dyDescent="0.25">
      <c r="I10" s="179" t="s">
        <v>94</v>
      </c>
      <c r="J10" s="179"/>
      <c r="K10" s="179"/>
      <c r="L10" s="179"/>
      <c r="M10" s="179"/>
      <c r="N10" s="179"/>
    </row>
    <row r="11" spans="1:18" ht="9" customHeight="1" x14ac:dyDescent="0.25">
      <c r="P11" s="8"/>
      <c r="Q11" s="8"/>
      <c r="R11" s="8"/>
    </row>
    <row r="12" spans="1:18" x14ac:dyDescent="0.25">
      <c r="P12" s="8"/>
      <c r="Q12" s="8"/>
      <c r="R12" s="8"/>
    </row>
    <row r="13" spans="1:18" ht="18.75" customHeight="1" x14ac:dyDescent="0.25">
      <c r="A13" s="65" t="s">
        <v>0</v>
      </c>
      <c r="B13" s="175">
        <v>1400000</v>
      </c>
      <c r="C13" s="175"/>
      <c r="D13" s="49"/>
      <c r="E13" s="49"/>
      <c r="F13" s="47"/>
      <c r="G13" s="175" t="s">
        <v>67</v>
      </c>
      <c r="H13" s="175"/>
      <c r="I13" s="175"/>
      <c r="J13" s="175"/>
      <c r="K13" s="175"/>
      <c r="L13" s="175"/>
      <c r="M13" s="175"/>
      <c r="N13" s="175"/>
      <c r="P13" s="8"/>
      <c r="Q13" s="158" t="s">
        <v>55</v>
      </c>
      <c r="R13" s="158"/>
    </row>
    <row r="14" spans="1:18" ht="53.25" customHeight="1" x14ac:dyDescent="0.25">
      <c r="A14" s="65"/>
      <c r="B14" s="176" t="s">
        <v>40</v>
      </c>
      <c r="C14" s="176"/>
      <c r="D14" s="52"/>
      <c r="E14" s="24"/>
      <c r="F14" s="46"/>
      <c r="G14" s="160" t="s">
        <v>58</v>
      </c>
      <c r="H14" s="160"/>
      <c r="I14" s="160"/>
      <c r="J14" s="160"/>
      <c r="K14" s="160"/>
      <c r="L14" s="160"/>
      <c r="M14" s="160"/>
      <c r="N14" s="160"/>
      <c r="P14" s="8"/>
      <c r="Q14" s="159" t="s">
        <v>56</v>
      </c>
      <c r="R14" s="159"/>
    </row>
    <row r="15" spans="1:18" ht="15.75" x14ac:dyDescent="0.25">
      <c r="A15" s="65"/>
      <c r="B15" s="5"/>
      <c r="D15" s="8"/>
      <c r="E15" s="8"/>
      <c r="P15" s="8"/>
      <c r="Q15" s="69"/>
      <c r="R15" s="69"/>
    </row>
    <row r="16" spans="1:18" ht="18.75" customHeight="1" x14ac:dyDescent="0.25">
      <c r="A16" s="65" t="s">
        <v>1</v>
      </c>
      <c r="B16" s="175">
        <v>1410000</v>
      </c>
      <c r="C16" s="175"/>
      <c r="D16" s="49"/>
      <c r="E16" s="50"/>
      <c r="F16" s="48"/>
      <c r="G16" s="175" t="s">
        <v>67</v>
      </c>
      <c r="H16" s="175"/>
      <c r="I16" s="175"/>
      <c r="J16" s="175"/>
      <c r="K16" s="175"/>
      <c r="L16" s="175"/>
      <c r="M16" s="175"/>
      <c r="N16" s="175"/>
      <c r="P16" s="8"/>
      <c r="Q16" s="158" t="s">
        <v>55</v>
      </c>
      <c r="R16" s="158"/>
    </row>
    <row r="17" spans="1:26" ht="54" customHeight="1" x14ac:dyDescent="0.25">
      <c r="A17" s="65"/>
      <c r="B17" s="176" t="s">
        <v>40</v>
      </c>
      <c r="C17" s="176"/>
      <c r="D17" s="52"/>
      <c r="E17" s="24"/>
      <c r="F17" s="46"/>
      <c r="G17" s="160" t="s">
        <v>38</v>
      </c>
      <c r="H17" s="160"/>
      <c r="I17" s="160"/>
      <c r="J17" s="160"/>
      <c r="K17" s="160"/>
      <c r="L17" s="160"/>
      <c r="M17" s="160"/>
      <c r="N17" s="160"/>
      <c r="P17" s="8"/>
      <c r="Q17" s="159" t="s">
        <v>56</v>
      </c>
      <c r="R17" s="159"/>
    </row>
    <row r="18" spans="1:26" ht="15.75" x14ac:dyDescent="0.25">
      <c r="A18" s="65"/>
      <c r="B18" s="5"/>
      <c r="P18" s="8"/>
      <c r="Q18" s="69"/>
      <c r="R18" s="69"/>
    </row>
    <row r="19" spans="1:26" ht="36" customHeight="1" x14ac:dyDescent="0.25">
      <c r="A19" s="65" t="s">
        <v>2</v>
      </c>
      <c r="B19" s="175">
        <v>1417461</v>
      </c>
      <c r="C19" s="175"/>
      <c r="D19" s="49"/>
      <c r="E19" s="218">
        <v>7461</v>
      </c>
      <c r="F19" s="218"/>
      <c r="G19" s="218"/>
      <c r="H19" s="177" t="s">
        <v>33</v>
      </c>
      <c r="I19" s="177"/>
      <c r="J19" s="64"/>
      <c r="K19" s="178" t="s">
        <v>65</v>
      </c>
      <c r="L19" s="178"/>
      <c r="M19" s="178"/>
      <c r="N19" s="178"/>
      <c r="O19" s="178"/>
      <c r="P19" s="8"/>
      <c r="Q19" s="161" t="s">
        <v>68</v>
      </c>
      <c r="R19" s="162"/>
    </row>
    <row r="20" spans="1:26" ht="60.75" customHeight="1" x14ac:dyDescent="0.25">
      <c r="A20" s="65"/>
      <c r="B20" s="176" t="s">
        <v>40</v>
      </c>
      <c r="C20" s="176"/>
      <c r="D20" s="23"/>
      <c r="E20" s="170" t="s">
        <v>41</v>
      </c>
      <c r="F20" s="170"/>
      <c r="G20" s="170"/>
      <c r="H20" s="176" t="s">
        <v>42</v>
      </c>
      <c r="I20" s="176"/>
      <c r="J20" s="63"/>
      <c r="K20" s="171" t="s">
        <v>59</v>
      </c>
      <c r="L20" s="171"/>
      <c r="M20" s="171"/>
      <c r="N20" s="171"/>
      <c r="O20" s="171"/>
      <c r="P20" s="8"/>
      <c r="Q20" s="159" t="s">
        <v>57</v>
      </c>
      <c r="R20" s="159"/>
    </row>
    <row r="21" spans="1:26" ht="15.75" x14ac:dyDescent="0.25">
      <c r="A21" s="65"/>
      <c r="P21" s="8"/>
      <c r="Q21" s="8"/>
      <c r="R21" s="8"/>
    </row>
    <row r="22" spans="1:26" ht="18.75" customHeight="1" x14ac:dyDescent="0.25">
      <c r="A22" s="67" t="s">
        <v>44</v>
      </c>
      <c r="B22" s="226" t="s">
        <v>45</v>
      </c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</row>
    <row r="23" spans="1:26" x14ac:dyDescent="0.25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</row>
    <row r="24" spans="1:26" ht="18" customHeight="1" x14ac:dyDescent="0.25">
      <c r="A24" s="70"/>
      <c r="B24" s="71" t="s">
        <v>15</v>
      </c>
      <c r="C24" s="227" t="s">
        <v>46</v>
      </c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42"/>
      <c r="Q24" s="42"/>
      <c r="R24" s="42"/>
    </row>
    <row r="25" spans="1:26" ht="18" customHeight="1" x14ac:dyDescent="0.25">
      <c r="A25" s="70"/>
      <c r="B25" s="71">
        <v>1</v>
      </c>
      <c r="C25" s="168" t="s">
        <v>63</v>
      </c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42"/>
      <c r="Q25" s="42"/>
      <c r="R25" s="42"/>
    </row>
    <row r="26" spans="1:26" ht="12" customHeight="1" x14ac:dyDescent="0.25">
      <c r="A26" s="72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40"/>
      <c r="T26" s="40"/>
      <c r="U26" s="40"/>
      <c r="V26" s="40"/>
      <c r="W26" s="40"/>
      <c r="X26" s="40"/>
      <c r="Y26" s="40"/>
    </row>
    <row r="27" spans="1:26" ht="18" customHeight="1" x14ac:dyDescent="0.25">
      <c r="A27" s="67" t="s">
        <v>47</v>
      </c>
      <c r="B27" s="74" t="s">
        <v>48</v>
      </c>
      <c r="C27" s="74"/>
      <c r="D27" s="74"/>
      <c r="E27" s="69"/>
      <c r="F27" s="175" t="s">
        <v>64</v>
      </c>
      <c r="G27" s="175"/>
      <c r="H27" s="175"/>
      <c r="I27" s="175"/>
      <c r="J27" s="175"/>
      <c r="K27" s="175"/>
      <c r="L27" s="175"/>
      <c r="M27" s="175"/>
      <c r="N27" s="175"/>
      <c r="O27" s="51"/>
      <c r="P27" s="51"/>
      <c r="Q27" s="51"/>
      <c r="R27" s="51"/>
      <c r="S27" s="39"/>
      <c r="T27" s="39"/>
      <c r="U27" s="39"/>
      <c r="V27" s="39"/>
      <c r="W27" s="39"/>
      <c r="X27" s="39"/>
      <c r="Y27" s="39"/>
      <c r="Z27" s="8"/>
    </row>
    <row r="28" spans="1:26" ht="7.5" customHeight="1" x14ac:dyDescent="0.25">
      <c r="A28" s="68"/>
      <c r="B28" s="69"/>
      <c r="C28" s="69"/>
      <c r="D28" s="69"/>
      <c r="E28" s="69"/>
      <c r="F28" s="75"/>
      <c r="G28" s="51"/>
      <c r="H28" s="51"/>
      <c r="I28" s="51"/>
      <c r="J28" s="51"/>
      <c r="K28" s="51"/>
      <c r="L28" s="51"/>
      <c r="M28" s="41"/>
      <c r="N28" s="51"/>
      <c r="O28" s="51"/>
      <c r="P28" s="51"/>
      <c r="Q28" s="51"/>
      <c r="R28" s="51"/>
      <c r="S28" s="42"/>
      <c r="T28" s="42"/>
      <c r="U28" s="42"/>
      <c r="V28" s="42"/>
      <c r="W28" s="42"/>
      <c r="X28" s="42"/>
      <c r="Y28" s="42"/>
      <c r="Z28" s="8"/>
    </row>
    <row r="29" spans="1:26" ht="18.75" customHeight="1" x14ac:dyDescent="0.25">
      <c r="A29" s="76" t="s">
        <v>13</v>
      </c>
      <c r="B29" s="3" t="s">
        <v>49</v>
      </c>
      <c r="C29" s="77"/>
      <c r="D29" s="3"/>
      <c r="E29" s="3"/>
      <c r="F29" s="3"/>
      <c r="G29" s="3"/>
      <c r="H29" s="3"/>
      <c r="I29" s="3"/>
      <c r="J29" s="3"/>
      <c r="K29" s="3"/>
      <c r="L29" s="3"/>
      <c r="M29" s="69"/>
      <c r="N29" s="69"/>
      <c r="O29" s="69"/>
      <c r="P29" s="69"/>
      <c r="Q29" s="69"/>
      <c r="R29" s="69"/>
      <c r="S29" s="42"/>
      <c r="T29" s="42"/>
      <c r="U29" s="42"/>
      <c r="V29" s="42"/>
      <c r="W29" s="42"/>
      <c r="X29" s="42"/>
      <c r="Y29" s="42"/>
      <c r="Z29" s="8"/>
    </row>
    <row r="30" spans="1:26" ht="15.75" customHeight="1" x14ac:dyDescent="0.25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8"/>
      <c r="T30" s="8"/>
      <c r="U30" s="8"/>
      <c r="V30" s="8"/>
      <c r="W30" s="8"/>
      <c r="X30" s="8"/>
      <c r="Y30" s="8"/>
      <c r="Z30" s="8"/>
    </row>
    <row r="31" spans="1:26" ht="18" customHeight="1" x14ac:dyDescent="0.25">
      <c r="A31" s="70"/>
      <c r="B31" s="71" t="s">
        <v>15</v>
      </c>
      <c r="C31" s="172" t="s">
        <v>50</v>
      </c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4"/>
      <c r="P31" s="42"/>
      <c r="Q31" s="42"/>
      <c r="R31" s="42"/>
      <c r="S31" s="8"/>
      <c r="T31" s="8"/>
      <c r="U31" s="8"/>
      <c r="W31" s="8"/>
      <c r="X31" s="8"/>
      <c r="Y31" s="8"/>
      <c r="Z31" s="8"/>
    </row>
    <row r="32" spans="1:26" ht="18" customHeight="1" x14ac:dyDescent="0.25">
      <c r="A32" s="70"/>
      <c r="B32" s="71">
        <v>1</v>
      </c>
      <c r="C32" s="168" t="s">
        <v>96</v>
      </c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42"/>
      <c r="Q32" s="42"/>
      <c r="R32" s="42"/>
      <c r="S32" s="8"/>
      <c r="T32" s="8"/>
      <c r="U32" s="8"/>
      <c r="V32" s="8"/>
      <c r="W32" s="8"/>
      <c r="X32" s="8"/>
      <c r="Y32" s="8"/>
      <c r="Z32" s="8"/>
    </row>
    <row r="33" spans="1:26" ht="18" customHeight="1" x14ac:dyDescent="0.25">
      <c r="A33" s="70"/>
      <c r="B33" s="71">
        <v>2</v>
      </c>
      <c r="C33" s="168" t="s">
        <v>97</v>
      </c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42"/>
      <c r="Q33" s="42"/>
      <c r="R33" s="42"/>
      <c r="S33" s="8"/>
      <c r="T33" s="8"/>
      <c r="U33" s="8"/>
      <c r="V33" s="8"/>
      <c r="W33" s="8"/>
      <c r="X33" s="8"/>
      <c r="Y33" s="8"/>
      <c r="Z33" s="8"/>
    </row>
    <row r="34" spans="1:26" ht="18" customHeight="1" x14ac:dyDescent="0.25">
      <c r="A34" s="70"/>
      <c r="B34" s="71">
        <v>3</v>
      </c>
      <c r="C34" s="168" t="s">
        <v>100</v>
      </c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42"/>
      <c r="Q34" s="42"/>
      <c r="R34" s="42"/>
      <c r="S34" s="8"/>
      <c r="T34" s="8"/>
      <c r="U34" s="8"/>
      <c r="V34" s="8"/>
      <c r="W34" s="8"/>
      <c r="X34" s="8"/>
      <c r="Y34" s="8"/>
      <c r="Z34" s="8"/>
    </row>
    <row r="35" spans="1:26" ht="11.25" customHeight="1" x14ac:dyDescent="0.25">
      <c r="A35" s="7"/>
      <c r="S35" s="41"/>
      <c r="T35" s="41"/>
      <c r="U35" s="41"/>
      <c r="V35" s="41"/>
      <c r="W35" s="41"/>
      <c r="X35" s="41"/>
      <c r="Y35" s="41"/>
      <c r="Z35" s="8"/>
    </row>
    <row r="36" spans="1:26" ht="18" customHeight="1" x14ac:dyDescent="0.25">
      <c r="A36" s="78" t="s">
        <v>16</v>
      </c>
      <c r="B36" s="31" t="s">
        <v>51</v>
      </c>
    </row>
    <row r="37" spans="1:26" ht="15.75" customHeight="1" x14ac:dyDescent="0.25">
      <c r="A37" s="96" t="s">
        <v>71</v>
      </c>
      <c r="B37" s="3"/>
    </row>
    <row r="38" spans="1:26" ht="15.75" customHeight="1" x14ac:dyDescent="0.25">
      <c r="A38" s="65"/>
      <c r="B38" s="3"/>
      <c r="R38" s="4" t="s">
        <v>52</v>
      </c>
    </row>
    <row r="39" spans="1:26" ht="25.5" customHeight="1" x14ac:dyDescent="0.25">
      <c r="A39" s="206" t="s">
        <v>15</v>
      </c>
      <c r="B39" s="181" t="s">
        <v>79</v>
      </c>
      <c r="C39" s="182"/>
      <c r="D39" s="182"/>
      <c r="E39" s="182"/>
      <c r="F39" s="182"/>
      <c r="G39" s="182"/>
      <c r="H39" s="182"/>
      <c r="I39" s="183"/>
      <c r="J39" s="165" t="s">
        <v>11</v>
      </c>
      <c r="K39" s="166"/>
      <c r="L39" s="167"/>
      <c r="M39" s="165" t="s">
        <v>43</v>
      </c>
      <c r="N39" s="166"/>
      <c r="O39" s="167"/>
      <c r="P39" s="165" t="s">
        <v>12</v>
      </c>
      <c r="Q39" s="166"/>
      <c r="R39" s="167"/>
      <c r="S39" s="8"/>
    </row>
    <row r="40" spans="1:26" ht="36" customHeight="1" x14ac:dyDescent="0.25">
      <c r="A40" s="207"/>
      <c r="B40" s="184"/>
      <c r="C40" s="185"/>
      <c r="D40" s="185"/>
      <c r="E40" s="185"/>
      <c r="F40" s="185"/>
      <c r="G40" s="185"/>
      <c r="H40" s="185"/>
      <c r="I40" s="186"/>
      <c r="J40" s="6" t="s">
        <v>8</v>
      </c>
      <c r="K40" s="6" t="s">
        <v>9</v>
      </c>
      <c r="L40" s="6" t="s">
        <v>10</v>
      </c>
      <c r="M40" s="6" t="s">
        <v>8</v>
      </c>
      <c r="N40" s="14" t="s">
        <v>9</v>
      </c>
      <c r="O40" s="6" t="s">
        <v>10</v>
      </c>
      <c r="P40" s="6" t="s">
        <v>8</v>
      </c>
      <c r="Q40" s="6" t="s">
        <v>9</v>
      </c>
      <c r="R40" s="6" t="s">
        <v>10</v>
      </c>
      <c r="S40" s="8"/>
      <c r="U40" s="8"/>
      <c r="V40" s="8"/>
      <c r="W40" s="8"/>
    </row>
    <row r="41" spans="1:26" x14ac:dyDescent="0.25">
      <c r="A41" s="12">
        <v>1</v>
      </c>
      <c r="B41" s="169">
        <v>2</v>
      </c>
      <c r="C41" s="169"/>
      <c r="D41" s="169"/>
      <c r="E41" s="169"/>
      <c r="F41" s="169"/>
      <c r="G41" s="169"/>
      <c r="H41" s="169"/>
      <c r="I41" s="169"/>
      <c r="J41" s="6">
        <v>3</v>
      </c>
      <c r="K41" s="6">
        <v>4</v>
      </c>
      <c r="L41" s="6">
        <v>5</v>
      </c>
      <c r="M41" s="6">
        <v>6</v>
      </c>
      <c r="N41" s="6">
        <v>7</v>
      </c>
      <c r="O41" s="6">
        <v>8</v>
      </c>
      <c r="P41" s="6">
        <v>9</v>
      </c>
      <c r="Q41" s="6">
        <v>10</v>
      </c>
      <c r="R41" s="6">
        <v>11</v>
      </c>
      <c r="S41" s="9"/>
      <c r="U41" s="8"/>
      <c r="V41" s="8"/>
      <c r="W41" s="8"/>
    </row>
    <row r="42" spans="1:26" ht="36" customHeight="1" x14ac:dyDescent="0.25">
      <c r="A42" s="26">
        <v>1</v>
      </c>
      <c r="B42" s="163" t="s">
        <v>95</v>
      </c>
      <c r="C42" s="163"/>
      <c r="D42" s="163"/>
      <c r="E42" s="163"/>
      <c r="F42" s="163"/>
      <c r="G42" s="163"/>
      <c r="H42" s="163"/>
      <c r="I42" s="163"/>
      <c r="J42" s="126">
        <f>J70</f>
        <v>37535382</v>
      </c>
      <c r="K42" s="123"/>
      <c r="L42" s="123">
        <f>J42</f>
        <v>37535382</v>
      </c>
      <c r="M42" s="123">
        <f>M70</f>
        <v>34706027.900000006</v>
      </c>
      <c r="N42" s="123"/>
      <c r="O42" s="123">
        <f>M42</f>
        <v>34706027.900000006</v>
      </c>
      <c r="P42" s="123">
        <f>M42-J42</f>
        <v>-2829354.099999994</v>
      </c>
      <c r="Q42" s="123"/>
      <c r="R42" s="123">
        <f>P42</f>
        <v>-2829354.099999994</v>
      </c>
      <c r="S42" s="9"/>
      <c r="U42" s="80"/>
      <c r="V42" s="8"/>
      <c r="W42" s="8"/>
    </row>
    <row r="43" spans="1:26" ht="20.100000000000001" customHeight="1" x14ac:dyDescent="0.25">
      <c r="A43" s="26">
        <v>2</v>
      </c>
      <c r="B43" s="168" t="s">
        <v>98</v>
      </c>
      <c r="C43" s="168"/>
      <c r="D43" s="168"/>
      <c r="E43" s="168"/>
      <c r="F43" s="168"/>
      <c r="G43" s="168"/>
      <c r="H43" s="168"/>
      <c r="I43" s="168"/>
      <c r="J43" s="123"/>
      <c r="K43" s="126">
        <f>K90</f>
        <v>55007067</v>
      </c>
      <c r="L43" s="123">
        <f>K43</f>
        <v>55007067</v>
      </c>
      <c r="M43" s="123"/>
      <c r="N43" s="123">
        <f>N90</f>
        <v>46553455.599999994</v>
      </c>
      <c r="O43" s="123">
        <f>N43</f>
        <v>46553455.599999994</v>
      </c>
      <c r="P43" s="123"/>
      <c r="Q43" s="123">
        <f>N43-K43</f>
        <v>-8453611.400000006</v>
      </c>
      <c r="R43" s="123">
        <f t="shared" ref="P43:R45" si="0">O43-L43</f>
        <v>-8453611.400000006</v>
      </c>
      <c r="S43" s="8"/>
      <c r="U43" s="81"/>
      <c r="V43" s="81"/>
      <c r="W43" s="8"/>
    </row>
    <row r="44" spans="1:26" s="20" customFormat="1" ht="20.25" customHeight="1" x14ac:dyDescent="0.2">
      <c r="A44" s="26">
        <v>3</v>
      </c>
      <c r="B44" s="168" t="s">
        <v>99</v>
      </c>
      <c r="C44" s="168"/>
      <c r="D44" s="168"/>
      <c r="E44" s="168"/>
      <c r="F44" s="168"/>
      <c r="G44" s="168"/>
      <c r="H44" s="168"/>
      <c r="I44" s="168"/>
      <c r="J44" s="125"/>
      <c r="K44" s="126">
        <f>K115</f>
        <v>4167813</v>
      </c>
      <c r="L44" s="123">
        <f>K44</f>
        <v>4167813</v>
      </c>
      <c r="M44" s="123"/>
      <c r="N44" s="123">
        <f>N115</f>
        <v>3951781.9200000004</v>
      </c>
      <c r="O44" s="123">
        <f>N44</f>
        <v>3951781.9200000004</v>
      </c>
      <c r="P44" s="123"/>
      <c r="Q44" s="123">
        <f>N44-K44</f>
        <v>-216031.07999999961</v>
      </c>
      <c r="R44" s="123">
        <f t="shared" si="0"/>
        <v>-216031.07999999961</v>
      </c>
      <c r="S44" s="22"/>
      <c r="U44" s="81"/>
      <c r="V44" s="81"/>
      <c r="W44" s="22"/>
    </row>
    <row r="45" spans="1:26" ht="19.5" customHeight="1" x14ac:dyDescent="0.25">
      <c r="A45" s="15"/>
      <c r="B45" s="208" t="s">
        <v>14</v>
      </c>
      <c r="C45" s="208"/>
      <c r="D45" s="208"/>
      <c r="E45" s="208"/>
      <c r="F45" s="208"/>
      <c r="G45" s="208"/>
      <c r="H45" s="208"/>
      <c r="I45" s="208"/>
      <c r="J45" s="123">
        <f>J42</f>
        <v>37535382</v>
      </c>
      <c r="K45" s="123">
        <f>SUM(K43:K44)</f>
        <v>59174880</v>
      </c>
      <c r="L45" s="123">
        <f>K45+J45</f>
        <v>96710262</v>
      </c>
      <c r="M45" s="123">
        <f>M42</f>
        <v>34706027.900000006</v>
      </c>
      <c r="N45" s="123">
        <f>SUM(N43:N44)</f>
        <v>50505237.519999996</v>
      </c>
      <c r="O45" s="123">
        <f>N45+M45</f>
        <v>85211265.420000002</v>
      </c>
      <c r="P45" s="123">
        <f t="shared" si="0"/>
        <v>-2829354.099999994</v>
      </c>
      <c r="Q45" s="123">
        <f t="shared" si="0"/>
        <v>-8669642.4800000042</v>
      </c>
      <c r="R45" s="123">
        <f>O45-L45</f>
        <v>-11498996.579999998</v>
      </c>
    </row>
    <row r="46" spans="1:26" ht="18.75" customHeight="1" x14ac:dyDescent="0.25">
      <c r="A46" s="8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</row>
    <row r="47" spans="1:26" ht="18.75" customHeight="1" x14ac:dyDescent="0.25">
      <c r="A47" s="98" t="s">
        <v>72</v>
      </c>
      <c r="B47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</row>
    <row r="48" spans="1:26" ht="15.75" customHeight="1" x14ac:dyDescent="0.25">
      <c r="A48" s="98"/>
      <c r="B48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</row>
    <row r="49" spans="1:21" ht="18.75" customHeight="1" x14ac:dyDescent="0.25">
      <c r="B49" s="100" t="s">
        <v>15</v>
      </c>
      <c r="C49" s="220" t="s">
        <v>73</v>
      </c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2"/>
    </row>
    <row r="50" spans="1:21" ht="18.75" customHeight="1" x14ac:dyDescent="0.25">
      <c r="B50" s="100">
        <v>1</v>
      </c>
      <c r="C50" s="220">
        <v>2</v>
      </c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2"/>
    </row>
    <row r="51" spans="1:21" ht="26.25" customHeight="1" x14ac:dyDescent="0.25">
      <c r="B51" s="55">
        <v>1</v>
      </c>
      <c r="C51" s="223" t="s">
        <v>147</v>
      </c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5"/>
    </row>
    <row r="52" spans="1:21" ht="9" customHeight="1" x14ac:dyDescent="0.25">
      <c r="A52" s="8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</row>
    <row r="53" spans="1:21" ht="7.5" customHeight="1" x14ac:dyDescent="0.2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21" ht="18" customHeight="1" x14ac:dyDescent="0.25">
      <c r="A54" s="7" t="s">
        <v>53</v>
      </c>
      <c r="B54" s="3" t="s">
        <v>54</v>
      </c>
    </row>
    <row r="55" spans="1:21" ht="15.75" x14ac:dyDescent="0.25">
      <c r="B55" s="3"/>
      <c r="O55" s="4" t="s">
        <v>52</v>
      </c>
    </row>
    <row r="56" spans="1:21" ht="30.75" customHeight="1" x14ac:dyDescent="0.25">
      <c r="A56" s="206" t="s">
        <v>15</v>
      </c>
      <c r="B56" s="181" t="s">
        <v>17</v>
      </c>
      <c r="C56" s="182"/>
      <c r="D56" s="182"/>
      <c r="E56" s="182"/>
      <c r="F56" s="183"/>
      <c r="G56" s="169" t="s">
        <v>11</v>
      </c>
      <c r="H56" s="169"/>
      <c r="I56" s="169"/>
      <c r="J56" s="169" t="s">
        <v>43</v>
      </c>
      <c r="K56" s="169"/>
      <c r="L56" s="169"/>
      <c r="M56" s="169" t="s">
        <v>12</v>
      </c>
      <c r="N56" s="169"/>
      <c r="O56" s="169"/>
    </row>
    <row r="57" spans="1:21" ht="33" customHeight="1" x14ac:dyDescent="0.25">
      <c r="A57" s="207"/>
      <c r="B57" s="184"/>
      <c r="C57" s="185"/>
      <c r="D57" s="185"/>
      <c r="E57" s="185"/>
      <c r="F57" s="186"/>
      <c r="G57" s="6" t="s">
        <v>8</v>
      </c>
      <c r="H57" s="6" t="s">
        <v>9</v>
      </c>
      <c r="I57" s="6" t="s">
        <v>10</v>
      </c>
      <c r="J57" s="6" t="s">
        <v>8</v>
      </c>
      <c r="K57" s="14" t="s">
        <v>9</v>
      </c>
      <c r="L57" s="6" t="s">
        <v>10</v>
      </c>
      <c r="M57" s="6" t="s">
        <v>8</v>
      </c>
      <c r="N57" s="6" t="s">
        <v>9</v>
      </c>
      <c r="O57" s="6" t="s">
        <v>10</v>
      </c>
    </row>
    <row r="58" spans="1:21" ht="18" customHeight="1" x14ac:dyDescent="0.25">
      <c r="A58" s="12">
        <v>1</v>
      </c>
      <c r="B58" s="169">
        <v>2</v>
      </c>
      <c r="C58" s="169"/>
      <c r="D58" s="169"/>
      <c r="E58" s="169"/>
      <c r="F58" s="169"/>
      <c r="G58" s="6">
        <v>3</v>
      </c>
      <c r="H58" s="6">
        <v>4</v>
      </c>
      <c r="I58" s="6">
        <v>5</v>
      </c>
      <c r="J58" s="6">
        <v>6</v>
      </c>
      <c r="K58" s="14">
        <v>7</v>
      </c>
      <c r="L58" s="14">
        <v>8</v>
      </c>
      <c r="M58" s="6">
        <v>9</v>
      </c>
      <c r="N58" s="6">
        <v>10</v>
      </c>
      <c r="O58" s="6">
        <v>11</v>
      </c>
    </row>
    <row r="59" spans="1:21" ht="67.5" customHeight="1" x14ac:dyDescent="0.25">
      <c r="A59" s="150">
        <v>1</v>
      </c>
      <c r="B59" s="213" t="s">
        <v>135</v>
      </c>
      <c r="C59" s="214"/>
      <c r="D59" s="214"/>
      <c r="E59" s="214"/>
      <c r="F59" s="149"/>
      <c r="G59" s="142">
        <f>J45</f>
        <v>37535382</v>
      </c>
      <c r="H59" s="141">
        <f>K45</f>
        <v>59174880</v>
      </c>
      <c r="I59" s="141">
        <f>H59+G59</f>
        <v>96710262</v>
      </c>
      <c r="J59" s="141">
        <f>M42</f>
        <v>34706027.900000006</v>
      </c>
      <c r="K59" s="141">
        <f>N45</f>
        <v>50505237.519999996</v>
      </c>
      <c r="L59" s="141">
        <f>J59+K59</f>
        <v>85211265.420000002</v>
      </c>
      <c r="M59" s="141">
        <f t="shared" ref="M59:O60" si="1">J59-G59</f>
        <v>-2829354.099999994</v>
      </c>
      <c r="N59" s="141">
        <f t="shared" si="1"/>
        <v>-8669642.4800000042</v>
      </c>
      <c r="O59" s="141">
        <f>L59-I59</f>
        <v>-11498996.579999998</v>
      </c>
    </row>
    <row r="60" spans="1:21" s="20" customFormat="1" ht="21.75" customHeight="1" x14ac:dyDescent="0.25">
      <c r="A60" s="21"/>
      <c r="B60" s="217" t="s">
        <v>14</v>
      </c>
      <c r="C60" s="217"/>
      <c r="D60" s="217"/>
      <c r="E60" s="217"/>
      <c r="F60" s="217"/>
      <c r="G60" s="25">
        <f>G59</f>
        <v>37535382</v>
      </c>
      <c r="H60" s="148">
        <f>SUM(H59:H59)</f>
        <v>59174880</v>
      </c>
      <c r="I60" s="148">
        <f>SUM(I59:I59)</f>
        <v>96710262</v>
      </c>
      <c r="J60" s="148">
        <f>SUM(J59:J59)</f>
        <v>34706027.900000006</v>
      </c>
      <c r="K60" s="148">
        <f>SUM(K59:K59)</f>
        <v>50505237.519999996</v>
      </c>
      <c r="L60" s="148">
        <f>SUM(L59:L59)</f>
        <v>85211265.420000002</v>
      </c>
      <c r="M60" s="148">
        <f t="shared" si="1"/>
        <v>-2829354.099999994</v>
      </c>
      <c r="N60" s="148">
        <f t="shared" si="1"/>
        <v>-8669642.4800000042</v>
      </c>
      <c r="O60" s="148">
        <f t="shared" si="1"/>
        <v>-11498996.579999998</v>
      </c>
      <c r="U60" s="140">
        <f>L60/I60*100</f>
        <v>88.109848590835171</v>
      </c>
    </row>
    <row r="61" spans="1:21" s="20" customFormat="1" ht="21.75" hidden="1" customHeight="1" x14ac:dyDescent="0.25">
      <c r="A61" s="21"/>
      <c r="B61" s="180" t="s">
        <v>66</v>
      </c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</row>
    <row r="63" spans="1:21" ht="15.75" x14ac:dyDescent="0.25">
      <c r="A63" s="7" t="s">
        <v>61</v>
      </c>
      <c r="B63" s="79" t="s">
        <v>62</v>
      </c>
    </row>
    <row r="64" spans="1:21" ht="15.75" x14ac:dyDescent="0.25">
      <c r="B64" s="3"/>
    </row>
    <row r="65" spans="1:39" ht="46.5" customHeight="1" x14ac:dyDescent="0.25">
      <c r="A65" s="169" t="s">
        <v>15</v>
      </c>
      <c r="B65" s="181" t="s">
        <v>20</v>
      </c>
      <c r="C65" s="182"/>
      <c r="D65" s="182"/>
      <c r="E65" s="182"/>
      <c r="F65" s="182"/>
      <c r="G65" s="183"/>
      <c r="H65" s="169" t="s">
        <v>18</v>
      </c>
      <c r="I65" s="206" t="s">
        <v>19</v>
      </c>
      <c r="J65" s="169" t="s">
        <v>11</v>
      </c>
      <c r="K65" s="169"/>
      <c r="L65" s="169"/>
      <c r="M65" s="165" t="s">
        <v>60</v>
      </c>
      <c r="N65" s="166"/>
      <c r="O65" s="167"/>
      <c r="P65" s="169" t="s">
        <v>12</v>
      </c>
      <c r="Q65" s="169"/>
      <c r="R65" s="169"/>
    </row>
    <row r="66" spans="1:39" ht="36" customHeight="1" x14ac:dyDescent="0.25">
      <c r="A66" s="169"/>
      <c r="B66" s="184"/>
      <c r="C66" s="185"/>
      <c r="D66" s="185"/>
      <c r="E66" s="185"/>
      <c r="F66" s="185"/>
      <c r="G66" s="186"/>
      <c r="H66" s="169"/>
      <c r="I66" s="207"/>
      <c r="J66" s="6" t="s">
        <v>8</v>
      </c>
      <c r="K66" s="6" t="s">
        <v>9</v>
      </c>
      <c r="L66" s="6" t="s">
        <v>10</v>
      </c>
      <c r="M66" s="6" t="s">
        <v>8</v>
      </c>
      <c r="N66" s="6" t="s">
        <v>9</v>
      </c>
      <c r="O66" s="6" t="s">
        <v>10</v>
      </c>
      <c r="P66" s="6" t="s">
        <v>8</v>
      </c>
      <c r="Q66" s="6" t="s">
        <v>9</v>
      </c>
      <c r="R66" s="6" t="s">
        <v>10</v>
      </c>
    </row>
    <row r="67" spans="1:39" ht="18.75" customHeight="1" x14ac:dyDescent="0.25">
      <c r="A67" s="6">
        <v>1</v>
      </c>
      <c r="B67" s="169">
        <v>2</v>
      </c>
      <c r="C67" s="169"/>
      <c r="D67" s="169"/>
      <c r="E67" s="169"/>
      <c r="F67" s="169"/>
      <c r="G67" s="169"/>
      <c r="H67" s="6">
        <v>3</v>
      </c>
      <c r="I67" s="6">
        <v>4</v>
      </c>
      <c r="J67" s="6">
        <v>5</v>
      </c>
      <c r="K67" s="6">
        <v>6</v>
      </c>
      <c r="L67" s="6">
        <v>7</v>
      </c>
      <c r="M67" s="6">
        <v>8</v>
      </c>
      <c r="N67" s="6">
        <v>9</v>
      </c>
      <c r="O67" s="6">
        <v>10</v>
      </c>
      <c r="P67" s="6">
        <v>11</v>
      </c>
      <c r="Q67" s="6">
        <v>12</v>
      </c>
      <c r="R67" s="6">
        <v>13</v>
      </c>
    </row>
    <row r="68" spans="1:39" ht="22.5" customHeight="1" x14ac:dyDescent="0.25">
      <c r="A68" s="15"/>
      <c r="B68" s="209" t="s">
        <v>96</v>
      </c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1"/>
    </row>
    <row r="69" spans="1:39" ht="18.75" customHeight="1" x14ac:dyDescent="0.25">
      <c r="A69" s="15"/>
      <c r="B69" s="187" t="s">
        <v>34</v>
      </c>
      <c r="C69" s="188"/>
      <c r="D69" s="188"/>
      <c r="E69" s="188"/>
      <c r="F69" s="188"/>
      <c r="G69" s="188"/>
      <c r="H69" s="16"/>
      <c r="I69" s="16"/>
      <c r="J69" s="15"/>
      <c r="K69" s="15"/>
      <c r="L69" s="15"/>
      <c r="M69" s="15"/>
      <c r="N69" s="15"/>
      <c r="O69" s="15"/>
      <c r="P69" s="15"/>
      <c r="Q69" s="15"/>
      <c r="R69" s="15"/>
    </row>
    <row r="70" spans="1:39" ht="38.25" customHeight="1" x14ac:dyDescent="0.25">
      <c r="A70" s="26">
        <v>1</v>
      </c>
      <c r="B70" s="200" t="s">
        <v>75</v>
      </c>
      <c r="C70" s="188"/>
      <c r="D70" s="188"/>
      <c r="E70" s="188"/>
      <c r="F70" s="188"/>
      <c r="G70" s="188"/>
      <c r="H70" s="32" t="s">
        <v>27</v>
      </c>
      <c r="I70" s="32" t="s">
        <v>24</v>
      </c>
      <c r="J70" s="61">
        <f>J71+J72+J73</f>
        <v>37535382</v>
      </c>
      <c r="K70" s="55"/>
      <c r="L70" s="53">
        <f t="shared" ref="L70:L75" si="2">J70</f>
        <v>37535382</v>
      </c>
      <c r="M70" s="61">
        <f>M71+M72+M73</f>
        <v>34706027.900000006</v>
      </c>
      <c r="N70" s="55"/>
      <c r="O70" s="53">
        <f t="shared" ref="O70:O75" si="3">M70</f>
        <v>34706027.900000006</v>
      </c>
      <c r="P70" s="53">
        <f t="shared" ref="P70:P75" si="4">M70-J70</f>
        <v>-2829354.099999994</v>
      </c>
      <c r="Q70" s="55"/>
      <c r="R70" s="53">
        <f t="shared" ref="R70:R75" si="5">P70</f>
        <v>-2829354.099999994</v>
      </c>
    </row>
    <row r="71" spans="1:39" ht="38.25" customHeight="1" x14ac:dyDescent="0.25">
      <c r="A71" s="26">
        <f>A70+1</f>
        <v>2</v>
      </c>
      <c r="B71" s="213" t="s">
        <v>101</v>
      </c>
      <c r="C71" s="214"/>
      <c r="D71" s="214"/>
      <c r="E71" s="214"/>
      <c r="F71" s="214"/>
      <c r="G71" s="215"/>
      <c r="H71" s="32" t="s">
        <v>27</v>
      </c>
      <c r="I71" s="32" t="s">
        <v>24</v>
      </c>
      <c r="J71" s="61">
        <f>30000000+11607412-11607412-15564618</f>
        <v>14435382</v>
      </c>
      <c r="K71" s="55"/>
      <c r="L71" s="53">
        <f t="shared" si="2"/>
        <v>14435382</v>
      </c>
      <c r="M71" s="61">
        <v>12943591.09</v>
      </c>
      <c r="N71" s="55"/>
      <c r="O71" s="53">
        <f t="shared" si="3"/>
        <v>12943591.09</v>
      </c>
      <c r="P71" s="53">
        <f t="shared" si="4"/>
        <v>-1491790.9100000001</v>
      </c>
      <c r="Q71" s="55"/>
      <c r="R71" s="53">
        <f t="shared" si="5"/>
        <v>-1491790.9100000001</v>
      </c>
    </row>
    <row r="72" spans="1:39" ht="53.25" customHeight="1" x14ac:dyDescent="0.25">
      <c r="A72" s="26">
        <f>A71+1</f>
        <v>3</v>
      </c>
      <c r="B72" s="213" t="s">
        <v>76</v>
      </c>
      <c r="C72" s="214"/>
      <c r="D72" s="214"/>
      <c r="E72" s="214"/>
      <c r="F72" s="214"/>
      <c r="G72" s="214"/>
      <c r="H72" s="32" t="s">
        <v>27</v>
      </c>
      <c r="I72" s="32" t="s">
        <v>24</v>
      </c>
      <c r="J72" s="61">
        <f>300000-200000</f>
        <v>100000</v>
      </c>
      <c r="K72" s="101"/>
      <c r="L72" s="53">
        <f t="shared" si="2"/>
        <v>100000</v>
      </c>
      <c r="M72" s="53">
        <v>0</v>
      </c>
      <c r="N72" s="101"/>
      <c r="O72" s="53">
        <f t="shared" si="3"/>
        <v>0</v>
      </c>
      <c r="P72" s="53">
        <f t="shared" si="4"/>
        <v>-100000</v>
      </c>
      <c r="Q72" s="55"/>
      <c r="R72" s="53">
        <f t="shared" si="5"/>
        <v>-100000</v>
      </c>
    </row>
    <row r="73" spans="1:39" ht="68.25" customHeight="1" x14ac:dyDescent="0.25">
      <c r="A73" s="26">
        <f>A72+1</f>
        <v>4</v>
      </c>
      <c r="B73" s="213" t="s">
        <v>104</v>
      </c>
      <c r="C73" s="214"/>
      <c r="D73" s="214"/>
      <c r="E73" s="214"/>
      <c r="F73" s="214"/>
      <c r="G73" s="215"/>
      <c r="H73" s="32" t="s">
        <v>27</v>
      </c>
      <c r="I73" s="32" t="s">
        <v>24</v>
      </c>
      <c r="J73" s="61">
        <f>J74+J75</f>
        <v>23000000</v>
      </c>
      <c r="K73" s="101"/>
      <c r="L73" s="53">
        <f t="shared" si="2"/>
        <v>23000000</v>
      </c>
      <c r="M73" s="53">
        <f>M74+M75</f>
        <v>21762436.810000002</v>
      </c>
      <c r="N73" s="101"/>
      <c r="O73" s="53">
        <f t="shared" si="3"/>
        <v>21762436.810000002</v>
      </c>
      <c r="P73" s="53">
        <f t="shared" si="4"/>
        <v>-1237563.1899999976</v>
      </c>
      <c r="Q73" s="55"/>
      <c r="R73" s="53">
        <f t="shared" si="5"/>
        <v>-1237563.1899999976</v>
      </c>
    </row>
    <row r="74" spans="1:39" ht="36" customHeight="1" x14ac:dyDescent="0.25">
      <c r="A74" s="26">
        <f>A73+1</f>
        <v>5</v>
      </c>
      <c r="B74" s="213" t="s">
        <v>102</v>
      </c>
      <c r="C74" s="214"/>
      <c r="D74" s="214"/>
      <c r="E74" s="214"/>
      <c r="F74" s="214"/>
      <c r="G74" s="214"/>
      <c r="H74" s="32" t="s">
        <v>27</v>
      </c>
      <c r="I74" s="32" t="s">
        <v>24</v>
      </c>
      <c r="J74" s="61">
        <f>20000000-10000000</f>
        <v>10000000</v>
      </c>
      <c r="K74" s="55"/>
      <c r="L74" s="53">
        <f t="shared" si="2"/>
        <v>10000000</v>
      </c>
      <c r="M74" s="53">
        <v>8802166.2599999998</v>
      </c>
      <c r="N74" s="55"/>
      <c r="O74" s="53">
        <f t="shared" si="3"/>
        <v>8802166.2599999998</v>
      </c>
      <c r="P74" s="53">
        <f t="shared" si="4"/>
        <v>-1197833.7400000002</v>
      </c>
      <c r="Q74" s="55"/>
      <c r="R74" s="53">
        <f t="shared" si="5"/>
        <v>-1197833.7400000002</v>
      </c>
    </row>
    <row r="75" spans="1:39" ht="48.75" customHeight="1" x14ac:dyDescent="0.25">
      <c r="A75" s="26">
        <f>A74+1</f>
        <v>6</v>
      </c>
      <c r="B75" s="213" t="s">
        <v>103</v>
      </c>
      <c r="C75" s="214"/>
      <c r="D75" s="214"/>
      <c r="E75" s="214"/>
      <c r="F75" s="214"/>
      <c r="G75" s="215"/>
      <c r="H75" s="32" t="s">
        <v>27</v>
      </c>
      <c r="I75" s="32" t="s">
        <v>24</v>
      </c>
      <c r="J75" s="61">
        <f>4000000+8000000+1000000</f>
        <v>13000000</v>
      </c>
      <c r="K75" s="55"/>
      <c r="L75" s="53">
        <f t="shared" si="2"/>
        <v>13000000</v>
      </c>
      <c r="M75" s="53">
        <v>12960270.550000001</v>
      </c>
      <c r="N75" s="55"/>
      <c r="O75" s="53">
        <f t="shared" si="3"/>
        <v>12960270.550000001</v>
      </c>
      <c r="P75" s="53">
        <f t="shared" si="4"/>
        <v>-39729.449999999255</v>
      </c>
      <c r="Q75" s="55"/>
      <c r="R75" s="53">
        <f t="shared" si="5"/>
        <v>-39729.449999999255</v>
      </c>
    </row>
    <row r="76" spans="1:39" ht="18.75" customHeight="1" x14ac:dyDescent="0.25">
      <c r="A76" s="26"/>
      <c r="B76" s="202" t="s">
        <v>35</v>
      </c>
      <c r="C76" s="212"/>
      <c r="D76" s="212"/>
      <c r="E76" s="212"/>
      <c r="F76" s="212"/>
      <c r="G76" s="212"/>
      <c r="H76" s="27"/>
      <c r="I76" s="27"/>
      <c r="J76" s="27"/>
      <c r="K76" s="25"/>
      <c r="L76" s="25"/>
      <c r="M76" s="25"/>
      <c r="N76" s="25"/>
      <c r="O76" s="25"/>
      <c r="P76" s="25"/>
      <c r="Q76" s="25"/>
      <c r="R76" s="25"/>
      <c r="U76" s="8"/>
      <c r="V76" s="8"/>
    </row>
    <row r="77" spans="1:39" ht="33.75" customHeight="1" x14ac:dyDescent="0.25">
      <c r="A77" s="26">
        <v>1</v>
      </c>
      <c r="B77" s="203" t="s">
        <v>105</v>
      </c>
      <c r="C77" s="212"/>
      <c r="D77" s="212"/>
      <c r="E77" s="212"/>
      <c r="F77" s="212"/>
      <c r="G77" s="212"/>
      <c r="H77" s="27" t="s">
        <v>29</v>
      </c>
      <c r="I77" s="250" t="s">
        <v>78</v>
      </c>
      <c r="J77" s="82">
        <v>8.8379999999999992</v>
      </c>
      <c r="K77" s="53"/>
      <c r="L77" s="58">
        <f>J77</f>
        <v>8.8379999999999992</v>
      </c>
      <c r="M77" s="91">
        <v>7.5388000000000002</v>
      </c>
      <c r="N77" s="58"/>
      <c r="O77" s="58">
        <f>M77</f>
        <v>7.5388000000000002</v>
      </c>
      <c r="P77" s="58">
        <f>M77-J77</f>
        <v>-1.299199999999999</v>
      </c>
      <c r="Q77" s="58"/>
      <c r="R77" s="58">
        <f>P77</f>
        <v>-1.299199999999999</v>
      </c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54"/>
    </row>
    <row r="78" spans="1:39" ht="21.75" customHeight="1" x14ac:dyDescent="0.25">
      <c r="A78" s="26">
        <v>2</v>
      </c>
      <c r="B78" s="237" t="s">
        <v>77</v>
      </c>
      <c r="C78" s="238"/>
      <c r="D78" s="238"/>
      <c r="E78" s="238"/>
      <c r="F78" s="238"/>
      <c r="G78" s="240"/>
      <c r="H78" s="27" t="s">
        <v>22</v>
      </c>
      <c r="I78" s="251"/>
      <c r="J78" s="92">
        <v>6</v>
      </c>
      <c r="K78" s="93"/>
      <c r="L78" s="93">
        <f>J78</f>
        <v>6</v>
      </c>
      <c r="M78" s="94">
        <v>0</v>
      </c>
      <c r="N78" s="93"/>
      <c r="O78" s="93">
        <f>M78</f>
        <v>0</v>
      </c>
      <c r="P78" s="93">
        <f>M78-J78</f>
        <v>-6</v>
      </c>
      <c r="Q78" s="93"/>
      <c r="R78" s="93">
        <f>P78</f>
        <v>-6</v>
      </c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</row>
    <row r="79" spans="1:39" ht="37.5" customHeight="1" x14ac:dyDescent="0.25">
      <c r="A79" s="26">
        <v>3</v>
      </c>
      <c r="B79" s="213" t="s">
        <v>106</v>
      </c>
      <c r="C79" s="214" t="s">
        <v>106</v>
      </c>
      <c r="D79" s="214" t="s">
        <v>106</v>
      </c>
      <c r="E79" s="214" t="s">
        <v>106</v>
      </c>
      <c r="F79" s="214" t="s">
        <v>106</v>
      </c>
      <c r="G79" s="215" t="s">
        <v>106</v>
      </c>
      <c r="H79" s="27" t="s">
        <v>29</v>
      </c>
      <c r="I79" s="250" t="s">
        <v>78</v>
      </c>
      <c r="J79" s="102">
        <f>29.8647</f>
        <v>29.864699999999999</v>
      </c>
      <c r="K79" s="53"/>
      <c r="L79" s="53">
        <f>J79</f>
        <v>29.864699999999999</v>
      </c>
      <c r="M79" s="127">
        <v>29.864699999999999</v>
      </c>
      <c r="N79" s="53"/>
      <c r="O79" s="53">
        <f>M79</f>
        <v>29.864699999999999</v>
      </c>
      <c r="P79" s="58">
        <f>M79-J79</f>
        <v>0</v>
      </c>
      <c r="Q79" s="53"/>
      <c r="R79" s="58">
        <f>P79</f>
        <v>0</v>
      </c>
      <c r="U79" s="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</row>
    <row r="80" spans="1:39" ht="48.75" customHeight="1" x14ac:dyDescent="0.25">
      <c r="A80" s="26">
        <v>4</v>
      </c>
      <c r="B80" s="213" t="s">
        <v>107</v>
      </c>
      <c r="C80" s="214" t="s">
        <v>107</v>
      </c>
      <c r="D80" s="214" t="s">
        <v>107</v>
      </c>
      <c r="E80" s="214" t="s">
        <v>107</v>
      </c>
      <c r="F80" s="214" t="s">
        <v>107</v>
      </c>
      <c r="G80" s="215" t="s">
        <v>107</v>
      </c>
      <c r="H80" s="27" t="s">
        <v>29</v>
      </c>
      <c r="I80" s="251"/>
      <c r="J80" s="102">
        <f>26.667+57.9</f>
        <v>84.567000000000007</v>
      </c>
      <c r="K80" s="53"/>
      <c r="L80" s="53">
        <f>J80</f>
        <v>84.567000000000007</v>
      </c>
      <c r="M80" s="127">
        <f>83.607+0.96</f>
        <v>84.566999999999993</v>
      </c>
      <c r="N80" s="93"/>
      <c r="O80" s="53">
        <f>M80</f>
        <v>84.566999999999993</v>
      </c>
      <c r="P80" s="58">
        <f>M80-J80</f>
        <v>0</v>
      </c>
      <c r="Q80" s="93"/>
      <c r="R80" s="58">
        <f>P80</f>
        <v>0</v>
      </c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</row>
    <row r="81" spans="1:39" ht="18.75" customHeight="1" x14ac:dyDescent="0.25">
      <c r="A81" s="26"/>
      <c r="B81" s="202" t="s">
        <v>36</v>
      </c>
      <c r="C81" s="212"/>
      <c r="D81" s="212"/>
      <c r="E81" s="212"/>
      <c r="F81" s="212"/>
      <c r="G81" s="212"/>
      <c r="H81" s="27"/>
      <c r="I81" s="27"/>
      <c r="J81" s="17"/>
      <c r="K81" s="29"/>
      <c r="L81" s="33"/>
      <c r="M81" s="29"/>
      <c r="N81" s="29"/>
      <c r="O81" s="29"/>
      <c r="P81" s="29"/>
      <c r="Q81" s="29"/>
      <c r="R81" s="29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</row>
    <row r="82" spans="1:39" ht="28.5" customHeight="1" x14ac:dyDescent="0.25">
      <c r="A82" s="26">
        <f>A81+1</f>
        <v>1</v>
      </c>
      <c r="B82" s="168" t="s">
        <v>108</v>
      </c>
      <c r="C82" s="168" t="s">
        <v>108</v>
      </c>
      <c r="D82" s="168" t="s">
        <v>108</v>
      </c>
      <c r="E82" s="168" t="s">
        <v>108</v>
      </c>
      <c r="F82" s="168" t="s">
        <v>108</v>
      </c>
      <c r="G82" s="168" t="s">
        <v>108</v>
      </c>
      <c r="H82" s="27" t="s">
        <v>27</v>
      </c>
      <c r="I82" s="27" t="s">
        <v>25</v>
      </c>
      <c r="J82" s="61">
        <f>J71/J77/1000</f>
        <v>1633.3312966734557</v>
      </c>
      <c r="K82" s="53"/>
      <c r="L82" s="53">
        <f>J82</f>
        <v>1633.3312966734557</v>
      </c>
      <c r="M82" s="61">
        <f>M71/M77/1000</f>
        <v>1716.929894678198</v>
      </c>
      <c r="N82" s="53"/>
      <c r="O82" s="53">
        <f>M82</f>
        <v>1716.929894678198</v>
      </c>
      <c r="P82" s="53">
        <f>M82-J82</f>
        <v>83.598598004742371</v>
      </c>
      <c r="Q82" s="53"/>
      <c r="R82" s="53">
        <f>P82</f>
        <v>83.598598004742371</v>
      </c>
      <c r="T82" s="89"/>
      <c r="U82" s="90"/>
      <c r="V82" s="8"/>
    </row>
    <row r="83" spans="1:39" ht="28.5" customHeight="1" x14ac:dyDescent="0.25">
      <c r="A83" s="26">
        <f>A82+1</f>
        <v>2</v>
      </c>
      <c r="B83" s="195" t="s">
        <v>80</v>
      </c>
      <c r="C83" s="196" t="s">
        <v>80</v>
      </c>
      <c r="D83" s="196" t="s">
        <v>80</v>
      </c>
      <c r="E83" s="196" t="s">
        <v>80</v>
      </c>
      <c r="F83" s="196" t="s">
        <v>80</v>
      </c>
      <c r="G83" s="197" t="s">
        <v>80</v>
      </c>
      <c r="H83" s="27" t="s">
        <v>27</v>
      </c>
      <c r="I83" s="27" t="s">
        <v>25</v>
      </c>
      <c r="J83" s="61">
        <f>J72/J78</f>
        <v>16666.666666666668</v>
      </c>
      <c r="K83" s="53"/>
      <c r="L83" s="53">
        <f>J83</f>
        <v>16666.666666666668</v>
      </c>
      <c r="M83" s="61">
        <v>0</v>
      </c>
      <c r="N83" s="53"/>
      <c r="O83" s="53">
        <f>M83</f>
        <v>0</v>
      </c>
      <c r="P83" s="53">
        <f>M83-J83</f>
        <v>-16666.666666666668</v>
      </c>
      <c r="Q83" s="53"/>
      <c r="R83" s="53">
        <f>P83</f>
        <v>-16666.666666666668</v>
      </c>
      <c r="T83" s="89"/>
      <c r="U83" s="90"/>
      <c r="V83" s="8"/>
    </row>
    <row r="84" spans="1:39" ht="36" customHeight="1" x14ac:dyDescent="0.25">
      <c r="A84" s="26">
        <f>A83+1</f>
        <v>3</v>
      </c>
      <c r="B84" s="195" t="s">
        <v>109</v>
      </c>
      <c r="C84" s="196" t="s">
        <v>109</v>
      </c>
      <c r="D84" s="196" t="s">
        <v>109</v>
      </c>
      <c r="E84" s="196" t="s">
        <v>109</v>
      </c>
      <c r="F84" s="196" t="s">
        <v>109</v>
      </c>
      <c r="G84" s="197" t="s">
        <v>109</v>
      </c>
      <c r="H84" s="27" t="s">
        <v>27</v>
      </c>
      <c r="I84" s="27" t="s">
        <v>25</v>
      </c>
      <c r="J84" s="61">
        <f>J74/J79/1000</f>
        <v>334.84347741648168</v>
      </c>
      <c r="K84" s="53"/>
      <c r="L84" s="53">
        <f>J84</f>
        <v>334.84347741648168</v>
      </c>
      <c r="M84" s="61">
        <f>M74/M79/1000</f>
        <v>294.7347959296427</v>
      </c>
      <c r="N84" s="53"/>
      <c r="O84" s="53">
        <f>M84</f>
        <v>294.7347959296427</v>
      </c>
      <c r="P84" s="53">
        <f>M84-J84</f>
        <v>-40.108681486838975</v>
      </c>
      <c r="Q84" s="53"/>
      <c r="R84" s="53">
        <f>P84</f>
        <v>-40.108681486838975</v>
      </c>
      <c r="T84" s="89"/>
      <c r="U84" s="90"/>
      <c r="V84" s="8"/>
    </row>
    <row r="85" spans="1:39" ht="43.5" customHeight="1" x14ac:dyDescent="0.25">
      <c r="A85" s="26">
        <f>A84+1</f>
        <v>4</v>
      </c>
      <c r="B85" s="252" t="s">
        <v>110</v>
      </c>
      <c r="C85" s="253"/>
      <c r="D85" s="253"/>
      <c r="E85" s="253"/>
      <c r="F85" s="253"/>
      <c r="G85" s="254"/>
      <c r="H85" s="27" t="s">
        <v>27</v>
      </c>
      <c r="I85" s="27" t="s">
        <v>25</v>
      </c>
      <c r="J85" s="61">
        <f>J75/J80/1000</f>
        <v>153.72426596662999</v>
      </c>
      <c r="L85" s="53">
        <f>J85</f>
        <v>153.72426596662999</v>
      </c>
      <c r="M85" s="61">
        <f>M75/M80/1000</f>
        <v>153.25446746366788</v>
      </c>
      <c r="O85" s="53">
        <f>M85</f>
        <v>153.25446746366788</v>
      </c>
      <c r="P85" s="53">
        <f>M85-J85</f>
        <v>-0.46979850296210657</v>
      </c>
      <c r="R85" s="53">
        <f>P85</f>
        <v>-0.46979850296210657</v>
      </c>
      <c r="T85" s="89"/>
      <c r="U85" s="90"/>
      <c r="V85" s="8"/>
    </row>
    <row r="86" spans="1:39" ht="17.25" customHeight="1" x14ac:dyDescent="0.25">
      <c r="A86" s="26"/>
      <c r="B86" s="187" t="s">
        <v>37</v>
      </c>
      <c r="C86" s="188"/>
      <c r="D86" s="188"/>
      <c r="E86" s="188"/>
      <c r="F86" s="188"/>
      <c r="G86" s="188"/>
      <c r="H86" s="32"/>
      <c r="I86" s="32"/>
      <c r="J86" s="30"/>
      <c r="K86" s="29"/>
      <c r="L86" s="33"/>
      <c r="M86" s="29"/>
      <c r="N86" s="29"/>
      <c r="O86" s="29"/>
      <c r="P86" s="29"/>
      <c r="Q86" s="29"/>
      <c r="R86" s="53"/>
      <c r="U86" s="8"/>
      <c r="V86" s="8"/>
    </row>
    <row r="87" spans="1:39" ht="42" customHeight="1" x14ac:dyDescent="0.25">
      <c r="A87" s="26">
        <f>A86+1</f>
        <v>1</v>
      </c>
      <c r="B87" s="223" t="s">
        <v>148</v>
      </c>
      <c r="C87" s="224"/>
      <c r="D87" s="224"/>
      <c r="E87" s="224"/>
      <c r="F87" s="224"/>
      <c r="G87" s="224"/>
      <c r="H87" s="32" t="s">
        <v>81</v>
      </c>
      <c r="I87" s="32" t="s">
        <v>25</v>
      </c>
      <c r="J87" s="143">
        <f>(J77+J79+J80)/3636.828*100</f>
        <v>3.3894839129043222</v>
      </c>
      <c r="K87" s="144"/>
      <c r="L87" s="144">
        <f>J87</f>
        <v>3.3894839129043222</v>
      </c>
      <c r="M87" s="143">
        <f>(M77+M79+M80)/3636.828*100</f>
        <v>3.3537604747873693</v>
      </c>
      <c r="N87" s="144"/>
      <c r="O87" s="144">
        <f>M87</f>
        <v>3.3537604747873693</v>
      </c>
      <c r="P87" s="144">
        <f>M87-J87</f>
        <v>-3.5723438116952888E-2</v>
      </c>
      <c r="Q87" s="144"/>
      <c r="R87" s="144">
        <f>P87</f>
        <v>-3.5723438116952888E-2</v>
      </c>
      <c r="T87" s="88"/>
      <c r="U87" s="85"/>
      <c r="V87" s="85"/>
    </row>
    <row r="88" spans="1:39" ht="19.5" customHeight="1" x14ac:dyDescent="0.25">
      <c r="A88" s="26"/>
      <c r="B88" s="192" t="s">
        <v>97</v>
      </c>
      <c r="C88" s="193"/>
      <c r="D88" s="193"/>
      <c r="E88" s="193"/>
      <c r="F88" s="193"/>
      <c r="G88" s="193"/>
      <c r="H88" s="193"/>
      <c r="I88" s="193"/>
      <c r="J88" s="193"/>
      <c r="K88" s="193"/>
      <c r="L88" s="193"/>
      <c r="M88" s="193"/>
      <c r="N88" s="193"/>
      <c r="O88" s="193"/>
      <c r="P88" s="193"/>
      <c r="Q88" s="193"/>
      <c r="R88" s="194"/>
      <c r="U88" s="8"/>
      <c r="V88" s="8"/>
    </row>
    <row r="89" spans="1:39" ht="18.75" customHeight="1" x14ac:dyDescent="0.25">
      <c r="A89" s="15"/>
      <c r="B89" s="187" t="s">
        <v>34</v>
      </c>
      <c r="C89" s="188"/>
      <c r="D89" s="188"/>
      <c r="E89" s="188"/>
      <c r="F89" s="188"/>
      <c r="G89" s="188"/>
      <c r="H89" s="16"/>
      <c r="I89" s="16"/>
      <c r="J89" s="15"/>
      <c r="K89" s="15"/>
      <c r="L89" s="15"/>
      <c r="M89" s="15"/>
      <c r="N89" s="15"/>
      <c r="O89" s="15"/>
      <c r="P89" s="15"/>
      <c r="Q89" s="15"/>
      <c r="R89" s="15"/>
      <c r="U89" s="8"/>
      <c r="V89" s="8"/>
    </row>
    <row r="90" spans="1:39" ht="40.5" customHeight="1" x14ac:dyDescent="0.25">
      <c r="A90" s="26">
        <f>A88+1</f>
        <v>1</v>
      </c>
      <c r="B90" s="200" t="s">
        <v>82</v>
      </c>
      <c r="C90" s="201"/>
      <c r="D90" s="201"/>
      <c r="E90" s="201"/>
      <c r="F90" s="201"/>
      <c r="G90" s="201"/>
      <c r="H90" s="32" t="s">
        <v>27</v>
      </c>
      <c r="I90" s="32" t="s">
        <v>24</v>
      </c>
      <c r="J90" s="35"/>
      <c r="K90" s="60">
        <f>SUM(K91:K96)</f>
        <v>55007067</v>
      </c>
      <c r="L90" s="53">
        <f t="shared" ref="L90:L96" si="6">K90</f>
        <v>55007067</v>
      </c>
      <c r="M90" s="53"/>
      <c r="N90" s="53">
        <f>SUM(N91:N96)</f>
        <v>46553455.599999994</v>
      </c>
      <c r="O90" s="53">
        <f t="shared" ref="O90:O96" si="7">N90</f>
        <v>46553455.599999994</v>
      </c>
      <c r="P90" s="53"/>
      <c r="Q90" s="53">
        <f t="shared" ref="Q90:Q96" si="8">N90-K90</f>
        <v>-8453611.400000006</v>
      </c>
      <c r="R90" s="53">
        <f t="shared" ref="R90:R96" si="9">Q90</f>
        <v>-8453611.400000006</v>
      </c>
      <c r="U90" s="216"/>
      <c r="V90" s="216"/>
    </row>
    <row r="91" spans="1:39" ht="39.75" customHeight="1" x14ac:dyDescent="0.25">
      <c r="A91" s="26">
        <f t="shared" ref="A91:A96" si="10">A90+1</f>
        <v>2</v>
      </c>
      <c r="B91" s="198" t="s">
        <v>111</v>
      </c>
      <c r="C91" s="198"/>
      <c r="D91" s="198"/>
      <c r="E91" s="198"/>
      <c r="F91" s="198"/>
      <c r="G91" s="198"/>
      <c r="H91" s="32" t="s">
        <v>27</v>
      </c>
      <c r="I91" s="32" t="s">
        <v>26</v>
      </c>
      <c r="J91" s="17"/>
      <c r="K91" s="61">
        <f>6627061+7427182+1750000+2588300+1500000</f>
        <v>19892543</v>
      </c>
      <c r="L91" s="53">
        <f t="shared" si="6"/>
        <v>19892543</v>
      </c>
      <c r="M91" s="103"/>
      <c r="N91" s="61">
        <f>7427181.07+5248804.64+2442542.69+1482980.77</f>
        <v>16601509.17</v>
      </c>
      <c r="O91" s="53">
        <f t="shared" si="7"/>
        <v>16601509.17</v>
      </c>
      <c r="P91" s="61"/>
      <c r="Q91" s="53">
        <f t="shared" si="8"/>
        <v>-3291033.83</v>
      </c>
      <c r="R91" s="53">
        <f t="shared" si="9"/>
        <v>-3291033.83</v>
      </c>
      <c r="U91" s="8"/>
      <c r="V91" s="8"/>
    </row>
    <row r="92" spans="1:39" ht="48" customHeight="1" x14ac:dyDescent="0.25">
      <c r="A92" s="26">
        <f t="shared" si="10"/>
        <v>3</v>
      </c>
      <c r="B92" s="198" t="s">
        <v>112</v>
      </c>
      <c r="C92" s="198"/>
      <c r="D92" s="198"/>
      <c r="E92" s="198"/>
      <c r="F92" s="198"/>
      <c r="G92" s="198"/>
      <c r="H92" s="32" t="s">
        <v>27</v>
      </c>
      <c r="I92" s="32" t="s">
        <v>26</v>
      </c>
      <c r="J92" s="17"/>
      <c r="K92" s="61">
        <v>2040709</v>
      </c>
      <c r="L92" s="53">
        <f t="shared" si="6"/>
        <v>2040709</v>
      </c>
      <c r="M92" s="103"/>
      <c r="N92" s="61">
        <f>16025.94</f>
        <v>16025.94</v>
      </c>
      <c r="O92" s="53">
        <f t="shared" si="7"/>
        <v>16025.94</v>
      </c>
      <c r="P92" s="61"/>
      <c r="Q92" s="53">
        <f t="shared" si="8"/>
        <v>-2024683.06</v>
      </c>
      <c r="R92" s="53">
        <f t="shared" si="9"/>
        <v>-2024683.06</v>
      </c>
      <c r="U92" s="8"/>
      <c r="V92" s="8"/>
    </row>
    <row r="93" spans="1:39" ht="48" customHeight="1" x14ac:dyDescent="0.25">
      <c r="A93" s="26">
        <f t="shared" si="10"/>
        <v>4</v>
      </c>
      <c r="B93" s="198" t="s">
        <v>113</v>
      </c>
      <c r="C93" s="198"/>
      <c r="D93" s="198"/>
      <c r="E93" s="198"/>
      <c r="F93" s="198"/>
      <c r="G93" s="198"/>
      <c r="H93" s="32" t="s">
        <v>27</v>
      </c>
      <c r="I93" s="32" t="s">
        <v>26</v>
      </c>
      <c r="J93" s="17"/>
      <c r="K93" s="146">
        <f>17920+41200+10425+9291+14172+156107+200000+1058400</f>
        <v>1507515</v>
      </c>
      <c r="L93" s="123">
        <f t="shared" si="6"/>
        <v>1507515</v>
      </c>
      <c r="M93" s="103"/>
      <c r="N93" s="61">
        <f>17919.22+41198.12+10424.43+9290.56+41566.43+14171.43+116107+75463.72+185000</f>
        <v>511140.91000000003</v>
      </c>
      <c r="O93" s="53">
        <f t="shared" si="7"/>
        <v>511140.91000000003</v>
      </c>
      <c r="P93" s="61"/>
      <c r="Q93" s="53">
        <f t="shared" si="8"/>
        <v>-996374.09</v>
      </c>
      <c r="R93" s="53">
        <f t="shared" si="9"/>
        <v>-996374.09</v>
      </c>
      <c r="U93" s="104"/>
      <c r="V93" s="8"/>
    </row>
    <row r="94" spans="1:39" ht="48" customHeight="1" x14ac:dyDescent="0.25">
      <c r="A94" s="26">
        <f t="shared" si="10"/>
        <v>5</v>
      </c>
      <c r="B94" s="198" t="s">
        <v>114</v>
      </c>
      <c r="C94" s="198"/>
      <c r="D94" s="198"/>
      <c r="E94" s="198"/>
      <c r="F94" s="198"/>
      <c r="G94" s="198"/>
      <c r="H94" s="32" t="s">
        <v>27</v>
      </c>
      <c r="I94" s="32" t="s">
        <v>24</v>
      </c>
      <c r="J94" s="17"/>
      <c r="K94" s="61">
        <f>278164+225736+1000000-1000000</f>
        <v>503900</v>
      </c>
      <c r="L94" s="53">
        <f t="shared" si="6"/>
        <v>503900</v>
      </c>
      <c r="M94" s="103"/>
      <c r="N94" s="61">
        <v>118238</v>
      </c>
      <c r="O94" s="53">
        <f t="shared" si="7"/>
        <v>118238</v>
      </c>
      <c r="P94" s="61"/>
      <c r="Q94" s="53">
        <f t="shared" si="8"/>
        <v>-385662</v>
      </c>
      <c r="R94" s="53">
        <f t="shared" si="9"/>
        <v>-385662</v>
      </c>
      <c r="U94" s="104"/>
      <c r="V94" s="8"/>
    </row>
    <row r="95" spans="1:39" ht="48" customHeight="1" x14ac:dyDescent="0.25">
      <c r="A95" s="26">
        <f t="shared" si="10"/>
        <v>6</v>
      </c>
      <c r="B95" s="198" t="s">
        <v>115</v>
      </c>
      <c r="C95" s="198"/>
      <c r="D95" s="198"/>
      <c r="E95" s="198"/>
      <c r="F95" s="198"/>
      <c r="G95" s="198"/>
      <c r="H95" s="32" t="s">
        <v>27</v>
      </c>
      <c r="I95" s="32" t="s">
        <v>24</v>
      </c>
      <c r="J95" s="17"/>
      <c r="K95" s="61">
        <f>309800+42600</f>
        <v>352400</v>
      </c>
      <c r="L95" s="53">
        <f t="shared" si="6"/>
        <v>352400</v>
      </c>
      <c r="M95" s="103"/>
      <c r="N95" s="61">
        <v>342801.84</v>
      </c>
      <c r="O95" s="53">
        <f t="shared" si="7"/>
        <v>342801.84</v>
      </c>
      <c r="P95" s="61"/>
      <c r="Q95" s="53">
        <f t="shared" si="8"/>
        <v>-9598.1599999999744</v>
      </c>
      <c r="R95" s="53">
        <f t="shared" si="9"/>
        <v>-9598.1599999999744</v>
      </c>
      <c r="T95" s="157" t="s">
        <v>117</v>
      </c>
      <c r="U95" s="104"/>
      <c r="V95" s="8"/>
    </row>
    <row r="96" spans="1:39" ht="48" customHeight="1" x14ac:dyDescent="0.25">
      <c r="A96" s="26">
        <f t="shared" si="10"/>
        <v>7</v>
      </c>
      <c r="B96" s="198" t="s">
        <v>116</v>
      </c>
      <c r="C96" s="198"/>
      <c r="D96" s="198"/>
      <c r="E96" s="198"/>
      <c r="F96" s="198"/>
      <c r="G96" s="198"/>
      <c r="H96" s="32" t="s">
        <v>27</v>
      </c>
      <c r="I96" s="32" t="s">
        <v>24</v>
      </c>
      <c r="J96" s="17"/>
      <c r="K96" s="61">
        <f>27710000+3000000</f>
        <v>30710000</v>
      </c>
      <c r="L96" s="53">
        <f t="shared" si="6"/>
        <v>30710000</v>
      </c>
      <c r="M96" s="103"/>
      <c r="N96" s="61">
        <v>28963739.739999998</v>
      </c>
      <c r="O96" s="53">
        <f t="shared" si="7"/>
        <v>28963739.739999998</v>
      </c>
      <c r="P96" s="61"/>
      <c r="Q96" s="53">
        <f t="shared" si="8"/>
        <v>-1746260.2600000016</v>
      </c>
      <c r="R96" s="53">
        <f t="shared" si="9"/>
        <v>-1746260.2600000016</v>
      </c>
      <c r="U96" s="104"/>
      <c r="V96" s="8"/>
    </row>
    <row r="97" spans="1:39" ht="18" customHeight="1" x14ac:dyDescent="0.25">
      <c r="A97" s="26"/>
      <c r="B97" s="187" t="s">
        <v>35</v>
      </c>
      <c r="C97" s="189"/>
      <c r="D97" s="189"/>
      <c r="E97" s="189"/>
      <c r="F97" s="189"/>
      <c r="G97" s="189"/>
      <c r="H97" s="17"/>
      <c r="I97" s="30"/>
      <c r="J97" s="35"/>
      <c r="K97" s="35"/>
      <c r="L97" s="36"/>
      <c r="M97" s="26"/>
      <c r="N97" s="26"/>
      <c r="O97" s="26"/>
      <c r="P97" s="25"/>
      <c r="Q97" s="36"/>
      <c r="R97" s="25"/>
    </row>
    <row r="98" spans="1:39" ht="39" customHeight="1" x14ac:dyDescent="0.25">
      <c r="A98" s="26">
        <v>1</v>
      </c>
      <c r="B98" s="190" t="s">
        <v>134</v>
      </c>
      <c r="C98" s="191"/>
      <c r="D98" s="191"/>
      <c r="E98" s="191"/>
      <c r="F98" s="191"/>
      <c r="G98" s="191"/>
      <c r="H98" s="128" t="s">
        <v>29</v>
      </c>
      <c r="I98" s="128" t="s">
        <v>26</v>
      </c>
      <c r="J98" s="129"/>
      <c r="K98" s="130">
        <v>7.7690000000000001</v>
      </c>
      <c r="L98" s="131">
        <f t="shared" ref="L98:L103" si="11">K98</f>
        <v>7.7690000000000001</v>
      </c>
      <c r="M98" s="132"/>
      <c r="N98" s="133">
        <f>6.30984+1.51745</f>
        <v>7.8272900000000005</v>
      </c>
      <c r="O98" s="133">
        <f t="shared" ref="O98:O103" si="12">N98</f>
        <v>7.8272900000000005</v>
      </c>
      <c r="P98" s="134"/>
      <c r="Q98" s="134">
        <f t="shared" ref="Q98:Q103" si="13">N98-K98</f>
        <v>5.8290000000000397E-2</v>
      </c>
      <c r="R98" s="134">
        <f t="shared" ref="R98:R112" si="14">Q98</f>
        <v>5.8290000000000397E-2</v>
      </c>
      <c r="T98" s="88"/>
    </row>
    <row r="99" spans="1:39" ht="34.5" customHeight="1" x14ac:dyDescent="0.25">
      <c r="A99" s="26">
        <v>2</v>
      </c>
      <c r="B99" s="258" t="s">
        <v>83</v>
      </c>
      <c r="C99" s="259"/>
      <c r="D99" s="259"/>
      <c r="E99" s="259"/>
      <c r="F99" s="259"/>
      <c r="G99" s="260"/>
      <c r="H99" s="128" t="s">
        <v>22</v>
      </c>
      <c r="I99" s="128" t="s">
        <v>26</v>
      </c>
      <c r="J99" s="129"/>
      <c r="K99" s="135">
        <v>1</v>
      </c>
      <c r="L99" s="136">
        <f t="shared" si="11"/>
        <v>1</v>
      </c>
      <c r="M99" s="132"/>
      <c r="N99" s="135">
        <v>1</v>
      </c>
      <c r="O99" s="135">
        <f t="shared" si="12"/>
        <v>1</v>
      </c>
      <c r="P99" s="134"/>
      <c r="Q99" s="134">
        <f t="shared" si="13"/>
        <v>0</v>
      </c>
      <c r="R99" s="134">
        <f t="shared" si="14"/>
        <v>0</v>
      </c>
    </row>
    <row r="100" spans="1:39" ht="35.25" customHeight="1" x14ac:dyDescent="0.25">
      <c r="A100" s="26">
        <v>3</v>
      </c>
      <c r="B100" s="255" t="s">
        <v>118</v>
      </c>
      <c r="C100" s="256"/>
      <c r="D100" s="256"/>
      <c r="E100" s="256"/>
      <c r="F100" s="256"/>
      <c r="G100" s="257"/>
      <c r="H100" s="128" t="s">
        <v>22</v>
      </c>
      <c r="I100" s="128" t="s">
        <v>26</v>
      </c>
      <c r="J100" s="129"/>
      <c r="K100" s="135">
        <v>8</v>
      </c>
      <c r="L100" s="136">
        <f t="shared" si="11"/>
        <v>8</v>
      </c>
      <c r="M100" s="132"/>
      <c r="N100" s="147">
        <v>9</v>
      </c>
      <c r="O100" s="135">
        <f t="shared" si="12"/>
        <v>9</v>
      </c>
      <c r="P100" s="134"/>
      <c r="Q100" s="145">
        <f t="shared" si="13"/>
        <v>1</v>
      </c>
      <c r="R100" s="145">
        <f t="shared" si="14"/>
        <v>1</v>
      </c>
      <c r="T100" s="88"/>
    </row>
    <row r="101" spans="1:39" ht="39" customHeight="1" x14ac:dyDescent="0.25">
      <c r="A101" s="26">
        <v>4</v>
      </c>
      <c r="B101" s="258" t="s">
        <v>84</v>
      </c>
      <c r="C101" s="259"/>
      <c r="D101" s="259"/>
      <c r="E101" s="259"/>
      <c r="F101" s="259"/>
      <c r="G101" s="260"/>
      <c r="H101" s="128" t="s">
        <v>22</v>
      </c>
      <c r="I101" s="128" t="s">
        <v>26</v>
      </c>
      <c r="J101" s="129"/>
      <c r="K101" s="135">
        <v>1</v>
      </c>
      <c r="L101" s="136">
        <f t="shared" si="11"/>
        <v>1</v>
      </c>
      <c r="M101" s="132"/>
      <c r="N101" s="135">
        <v>1</v>
      </c>
      <c r="O101" s="135">
        <f t="shared" si="12"/>
        <v>1</v>
      </c>
      <c r="P101" s="134"/>
      <c r="Q101" s="145">
        <f t="shared" si="13"/>
        <v>0</v>
      </c>
      <c r="R101" s="145">
        <f t="shared" si="14"/>
        <v>0</v>
      </c>
      <c r="T101" s="88"/>
    </row>
    <row r="102" spans="1:39" ht="39.75" customHeight="1" x14ac:dyDescent="0.25">
      <c r="A102" s="26">
        <v>5</v>
      </c>
      <c r="B102" s="258" t="s">
        <v>119</v>
      </c>
      <c r="C102" s="259"/>
      <c r="D102" s="259"/>
      <c r="E102" s="259"/>
      <c r="F102" s="259"/>
      <c r="G102" s="260"/>
      <c r="H102" s="128" t="s">
        <v>22</v>
      </c>
      <c r="I102" s="128" t="s">
        <v>26</v>
      </c>
      <c r="J102" s="129"/>
      <c r="K102" s="135">
        <v>1</v>
      </c>
      <c r="L102" s="136">
        <f t="shared" si="11"/>
        <v>1</v>
      </c>
      <c r="M102" s="132"/>
      <c r="N102" s="135">
        <v>1</v>
      </c>
      <c r="O102" s="135">
        <f t="shared" si="12"/>
        <v>1</v>
      </c>
      <c r="P102" s="134"/>
      <c r="Q102" s="145">
        <f t="shared" si="13"/>
        <v>0</v>
      </c>
      <c r="R102" s="145">
        <f t="shared" si="14"/>
        <v>0</v>
      </c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8"/>
    </row>
    <row r="103" spans="1:39" ht="55.5" customHeight="1" x14ac:dyDescent="0.25">
      <c r="A103" s="26">
        <v>6</v>
      </c>
      <c r="B103" s="258" t="s">
        <v>120</v>
      </c>
      <c r="C103" s="259"/>
      <c r="D103" s="259"/>
      <c r="E103" s="259"/>
      <c r="F103" s="259"/>
      <c r="G103" s="260"/>
      <c r="H103" s="128" t="s">
        <v>22</v>
      </c>
      <c r="I103" s="128" t="s">
        <v>26</v>
      </c>
      <c r="J103" s="129"/>
      <c r="K103" s="135">
        <v>1</v>
      </c>
      <c r="L103" s="136">
        <f t="shared" si="11"/>
        <v>1</v>
      </c>
      <c r="M103" s="132"/>
      <c r="N103" s="135">
        <v>1</v>
      </c>
      <c r="O103" s="135">
        <f t="shared" si="12"/>
        <v>1</v>
      </c>
      <c r="P103" s="134"/>
      <c r="Q103" s="145">
        <f t="shared" si="13"/>
        <v>0</v>
      </c>
      <c r="R103" s="145">
        <f t="shared" si="14"/>
        <v>0</v>
      </c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8"/>
    </row>
    <row r="104" spans="1:39" ht="20.25" customHeight="1" x14ac:dyDescent="0.25">
      <c r="A104" s="26"/>
      <c r="B104" s="202" t="s">
        <v>36</v>
      </c>
      <c r="C104" s="202"/>
      <c r="D104" s="202"/>
      <c r="E104" s="202"/>
      <c r="F104" s="202"/>
      <c r="G104" s="202"/>
      <c r="H104" s="17"/>
      <c r="I104" s="30"/>
      <c r="J104" s="34"/>
      <c r="K104" s="34"/>
      <c r="L104" s="36"/>
      <c r="M104" s="34"/>
      <c r="N104" s="34"/>
      <c r="O104" s="34"/>
      <c r="P104" s="25"/>
      <c r="Q104" s="53"/>
      <c r="R104" s="25"/>
      <c r="T104" s="8"/>
      <c r="U104" s="8"/>
      <c r="V104" s="24"/>
      <c r="W104" s="24"/>
      <c r="X104" s="24"/>
      <c r="Y104" s="24"/>
      <c r="Z104" s="24"/>
      <c r="AA104" s="24"/>
      <c r="AB104" s="24"/>
      <c r="AC104" s="24"/>
      <c r="AD104" s="8"/>
      <c r="AE104" s="8"/>
      <c r="AF104" s="8"/>
      <c r="AG104" s="8"/>
      <c r="AH104" s="8"/>
      <c r="AI104" s="8"/>
      <c r="AJ104" s="8"/>
      <c r="AK104" s="8"/>
      <c r="AL104" s="8"/>
      <c r="AM104" s="8"/>
    </row>
    <row r="105" spans="1:39" ht="22.5" customHeight="1" x14ac:dyDescent="0.25">
      <c r="A105" s="26">
        <v>1</v>
      </c>
      <c r="B105" s="261" t="s">
        <v>30</v>
      </c>
      <c r="C105" s="261"/>
      <c r="D105" s="261"/>
      <c r="E105" s="261"/>
      <c r="F105" s="261"/>
      <c r="G105" s="261"/>
      <c r="H105" s="27" t="s">
        <v>27</v>
      </c>
      <c r="I105" s="32" t="s">
        <v>25</v>
      </c>
      <c r="J105" s="37"/>
      <c r="K105" s="61">
        <f>K91/K98/1000</f>
        <v>2560.5023812588493</v>
      </c>
      <c r="L105" s="53">
        <f t="shared" ref="L105:L110" si="15">K105</f>
        <v>2560.5023812588493</v>
      </c>
      <c r="M105" s="57"/>
      <c r="N105" s="61">
        <f>N91/N98/1000</f>
        <v>2120.9779080626881</v>
      </c>
      <c r="O105" s="61">
        <f t="shared" ref="O105:O110" si="16">N105</f>
        <v>2120.9779080626881</v>
      </c>
      <c r="P105" s="53"/>
      <c r="Q105" s="53">
        <f t="shared" ref="Q105:Q110" si="17">N105-K105</f>
        <v>-439.52447319616113</v>
      </c>
      <c r="R105" s="53">
        <f t="shared" si="14"/>
        <v>-439.52447319616113</v>
      </c>
      <c r="T105" s="156"/>
      <c r="U105" s="90"/>
      <c r="V105" s="24"/>
      <c r="W105" s="24"/>
      <c r="X105" s="24"/>
      <c r="Y105" s="24"/>
      <c r="Z105" s="24"/>
      <c r="AA105" s="24"/>
      <c r="AB105" s="24"/>
      <c r="AC105" s="24"/>
      <c r="AD105" s="8"/>
      <c r="AE105" s="8"/>
      <c r="AF105" s="8"/>
      <c r="AG105" s="8"/>
      <c r="AH105" s="8"/>
      <c r="AI105" s="8"/>
      <c r="AJ105" s="8"/>
      <c r="AK105" s="8"/>
      <c r="AL105" s="8"/>
      <c r="AM105" s="8"/>
    </row>
    <row r="106" spans="1:39" ht="36" customHeight="1" x14ac:dyDescent="0.25">
      <c r="A106" s="26">
        <v>2</v>
      </c>
      <c r="B106" s="245" t="s">
        <v>85</v>
      </c>
      <c r="C106" s="246"/>
      <c r="D106" s="246"/>
      <c r="E106" s="246"/>
      <c r="F106" s="246"/>
      <c r="G106" s="246"/>
      <c r="H106" s="27" t="s">
        <v>27</v>
      </c>
      <c r="I106" s="32" t="s">
        <v>25</v>
      </c>
      <c r="J106" s="37"/>
      <c r="K106" s="61">
        <f>K92/K99</f>
        <v>2040709</v>
      </c>
      <c r="L106" s="53">
        <f t="shared" si="15"/>
        <v>2040709</v>
      </c>
      <c r="M106" s="105"/>
      <c r="N106" s="57">
        <f>N92/N99</f>
        <v>16025.94</v>
      </c>
      <c r="O106" s="57">
        <f t="shared" si="16"/>
        <v>16025.94</v>
      </c>
      <c r="P106" s="53"/>
      <c r="Q106" s="53">
        <f t="shared" si="17"/>
        <v>-2024683.06</v>
      </c>
      <c r="R106" s="53">
        <f t="shared" si="14"/>
        <v>-2024683.06</v>
      </c>
      <c r="V106" s="84"/>
      <c r="W106" s="84"/>
      <c r="X106" s="24"/>
      <c r="Y106" s="24"/>
      <c r="Z106" s="24"/>
      <c r="AA106" s="24"/>
      <c r="AB106" s="24"/>
      <c r="AC106" s="24"/>
      <c r="AD106" s="8"/>
      <c r="AE106" s="8"/>
    </row>
    <row r="107" spans="1:39" ht="36" customHeight="1" x14ac:dyDescent="0.25">
      <c r="A107" s="26">
        <v>3</v>
      </c>
      <c r="B107" s="245" t="s">
        <v>121</v>
      </c>
      <c r="C107" s="246"/>
      <c r="D107" s="246"/>
      <c r="E107" s="246"/>
      <c r="F107" s="246"/>
      <c r="G107" s="249"/>
      <c r="H107" s="27" t="s">
        <v>27</v>
      </c>
      <c r="I107" s="32" t="s">
        <v>25</v>
      </c>
      <c r="J107" s="37"/>
      <c r="K107" s="61">
        <f>K93/K100</f>
        <v>188439.375</v>
      </c>
      <c r="L107" s="53">
        <f t="shared" si="15"/>
        <v>188439.375</v>
      </c>
      <c r="M107" s="105"/>
      <c r="N107" s="57">
        <f>N93/N100</f>
        <v>56793.43444444445</v>
      </c>
      <c r="O107" s="57">
        <f t="shared" si="16"/>
        <v>56793.43444444445</v>
      </c>
      <c r="P107" s="53"/>
      <c r="Q107" s="53">
        <f t="shared" si="17"/>
        <v>-131645.94055555554</v>
      </c>
      <c r="R107" s="53">
        <f t="shared" si="14"/>
        <v>-131645.94055555554</v>
      </c>
      <c r="V107" s="84"/>
      <c r="W107" s="84"/>
      <c r="X107" s="24"/>
      <c r="Y107" s="24"/>
      <c r="Z107" s="24"/>
      <c r="AA107" s="24"/>
      <c r="AB107" s="24"/>
      <c r="AC107" s="24"/>
      <c r="AD107" s="8"/>
      <c r="AE107" s="8"/>
    </row>
    <row r="108" spans="1:39" ht="33.75" customHeight="1" x14ac:dyDescent="0.25">
      <c r="A108" s="26">
        <v>4</v>
      </c>
      <c r="B108" s="245" t="s">
        <v>122</v>
      </c>
      <c r="C108" s="246" t="s">
        <v>122</v>
      </c>
      <c r="D108" s="246" t="s">
        <v>122</v>
      </c>
      <c r="E108" s="246" t="s">
        <v>122</v>
      </c>
      <c r="F108" s="246" t="s">
        <v>122</v>
      </c>
      <c r="G108" s="246" t="s">
        <v>122</v>
      </c>
      <c r="H108" s="27" t="s">
        <v>27</v>
      </c>
      <c r="I108" s="32" t="s">
        <v>25</v>
      </c>
      <c r="J108" s="37"/>
      <c r="K108" s="61">
        <f>K94/K101</f>
        <v>503900</v>
      </c>
      <c r="L108" s="53">
        <f t="shared" si="15"/>
        <v>503900</v>
      </c>
      <c r="M108" s="105"/>
      <c r="N108" s="57">
        <f>N94/N101</f>
        <v>118238</v>
      </c>
      <c r="O108" s="57">
        <f t="shared" si="16"/>
        <v>118238</v>
      </c>
      <c r="P108" s="53"/>
      <c r="Q108" s="53">
        <f t="shared" si="17"/>
        <v>-385662</v>
      </c>
      <c r="R108" s="53">
        <f t="shared" si="14"/>
        <v>-385662</v>
      </c>
      <c r="V108" s="84"/>
      <c r="W108" s="84"/>
      <c r="X108" s="24"/>
      <c r="Y108" s="24"/>
      <c r="Z108" s="24"/>
      <c r="AA108" s="24"/>
      <c r="AB108" s="24"/>
      <c r="AC108" s="24"/>
      <c r="AD108" s="8"/>
      <c r="AE108" s="8"/>
    </row>
    <row r="109" spans="1:39" ht="33.75" customHeight="1" x14ac:dyDescent="0.25">
      <c r="A109" s="26">
        <v>5</v>
      </c>
      <c r="B109" s="245" t="s">
        <v>123</v>
      </c>
      <c r="C109" s="246"/>
      <c r="D109" s="246"/>
      <c r="E109" s="246"/>
      <c r="F109" s="246"/>
      <c r="G109" s="249"/>
      <c r="H109" s="27" t="s">
        <v>27</v>
      </c>
      <c r="I109" s="32" t="s">
        <v>25</v>
      </c>
      <c r="J109" s="37"/>
      <c r="K109" s="61">
        <f>K95/K102</f>
        <v>352400</v>
      </c>
      <c r="L109" s="53">
        <f t="shared" si="15"/>
        <v>352400</v>
      </c>
      <c r="M109" s="105"/>
      <c r="N109" s="57">
        <f>N95/N102</f>
        <v>342801.84</v>
      </c>
      <c r="O109" s="57">
        <f t="shared" si="16"/>
        <v>342801.84</v>
      </c>
      <c r="P109" s="53"/>
      <c r="Q109" s="53">
        <f t="shared" si="17"/>
        <v>-9598.1599999999744</v>
      </c>
      <c r="R109" s="53">
        <f t="shared" si="14"/>
        <v>-9598.1599999999744</v>
      </c>
      <c r="V109" s="84"/>
      <c r="W109" s="84"/>
      <c r="X109" s="24"/>
      <c r="Y109" s="24"/>
      <c r="Z109" s="24"/>
      <c r="AA109" s="24"/>
      <c r="AB109" s="24"/>
      <c r="AC109" s="24"/>
      <c r="AD109" s="8"/>
      <c r="AE109" s="8"/>
    </row>
    <row r="110" spans="1:39" ht="33.75" customHeight="1" x14ac:dyDescent="0.25">
      <c r="A110" s="26">
        <v>6</v>
      </c>
      <c r="B110" s="245" t="s">
        <v>124</v>
      </c>
      <c r="C110" s="246"/>
      <c r="D110" s="246"/>
      <c r="E110" s="246"/>
      <c r="F110" s="246"/>
      <c r="G110" s="249"/>
      <c r="H110" s="27" t="s">
        <v>27</v>
      </c>
      <c r="I110" s="32" t="s">
        <v>25</v>
      </c>
      <c r="J110" s="37"/>
      <c r="K110" s="61">
        <f>K96/K103</f>
        <v>30710000</v>
      </c>
      <c r="L110" s="53">
        <f t="shared" si="15"/>
        <v>30710000</v>
      </c>
      <c r="M110" s="105"/>
      <c r="N110" s="57">
        <f>N96/N103</f>
        <v>28963739.739999998</v>
      </c>
      <c r="O110" s="57">
        <f t="shared" si="16"/>
        <v>28963739.739999998</v>
      </c>
      <c r="P110" s="53"/>
      <c r="Q110" s="53">
        <f t="shared" si="17"/>
        <v>-1746260.2600000016</v>
      </c>
      <c r="R110" s="53">
        <f t="shared" si="14"/>
        <v>-1746260.2600000016</v>
      </c>
      <c r="V110" s="84"/>
      <c r="W110" s="84"/>
      <c r="X110" s="24"/>
      <c r="Y110" s="24"/>
      <c r="Z110" s="24"/>
      <c r="AA110" s="24"/>
      <c r="AB110" s="24"/>
      <c r="AC110" s="24"/>
      <c r="AD110" s="8"/>
      <c r="AE110" s="8"/>
    </row>
    <row r="111" spans="1:39" ht="18" customHeight="1" x14ac:dyDescent="0.25">
      <c r="A111" s="26"/>
      <c r="B111" s="202" t="s">
        <v>37</v>
      </c>
      <c r="C111" s="202"/>
      <c r="D111" s="202"/>
      <c r="E111" s="202"/>
      <c r="F111" s="202"/>
      <c r="G111" s="202"/>
      <c r="H111" s="17"/>
      <c r="I111" s="32"/>
      <c r="J111" s="34"/>
      <c r="K111" s="34"/>
      <c r="L111" s="36"/>
      <c r="M111" s="34"/>
      <c r="N111" s="34"/>
      <c r="O111" s="34"/>
      <c r="P111" s="25"/>
      <c r="Q111" s="36"/>
      <c r="R111" s="25"/>
      <c r="V111" s="84"/>
      <c r="W111" s="84"/>
      <c r="X111" s="24"/>
      <c r="Y111" s="24"/>
      <c r="Z111" s="24"/>
      <c r="AA111" s="24"/>
      <c r="AB111" s="24"/>
      <c r="AC111" s="24"/>
      <c r="AD111" s="8"/>
      <c r="AE111" s="8"/>
    </row>
    <row r="112" spans="1:39" ht="51.75" customHeight="1" x14ac:dyDescent="0.25">
      <c r="A112" s="26">
        <v>1</v>
      </c>
      <c r="B112" s="203" t="s">
        <v>31</v>
      </c>
      <c r="C112" s="203"/>
      <c r="D112" s="203"/>
      <c r="E112" s="203"/>
      <c r="F112" s="203"/>
      <c r="G112" s="203"/>
      <c r="H112" s="27" t="s">
        <v>23</v>
      </c>
      <c r="I112" s="32" t="s">
        <v>25</v>
      </c>
      <c r="J112" s="38"/>
      <c r="K112" s="151">
        <f>K98/3636.828*100</f>
        <v>0.21362022069781689</v>
      </c>
      <c r="L112" s="152">
        <f>K112</f>
        <v>0.21362022069781689</v>
      </c>
      <c r="M112" s="153"/>
      <c r="N112" s="151">
        <f>N98/3636.828*100</f>
        <v>0.21522299102404624</v>
      </c>
      <c r="O112" s="153">
        <f>N112</f>
        <v>0.21522299102404624</v>
      </c>
      <c r="P112" s="152"/>
      <c r="Q112" s="152">
        <f>N112-K112</f>
        <v>1.6027703262293524E-3</v>
      </c>
      <c r="R112" s="152">
        <f t="shared" si="14"/>
        <v>1.6027703262293524E-3</v>
      </c>
      <c r="T112" s="89"/>
      <c r="V112" s="84"/>
      <c r="W112" s="84"/>
      <c r="X112" s="95"/>
      <c r="Y112" s="95"/>
      <c r="Z112" s="95"/>
      <c r="AA112" s="95"/>
      <c r="AB112" s="95"/>
      <c r="AC112" s="95"/>
      <c r="AD112" s="95"/>
      <c r="AE112" s="95"/>
    </row>
    <row r="113" spans="1:31" ht="22.5" customHeight="1" x14ac:dyDescent="0.25">
      <c r="A113" s="26"/>
      <c r="B113" s="192" t="s">
        <v>100</v>
      </c>
      <c r="C113" s="193"/>
      <c r="D113" s="193"/>
      <c r="E113" s="193"/>
      <c r="F113" s="193"/>
      <c r="G113" s="193"/>
      <c r="H113" s="193"/>
      <c r="I113" s="193"/>
      <c r="J113" s="193"/>
      <c r="K113" s="193"/>
      <c r="L113" s="193"/>
      <c r="M113" s="193"/>
      <c r="N113" s="193"/>
      <c r="O113" s="193"/>
      <c r="P113" s="193"/>
      <c r="Q113" s="193"/>
      <c r="R113" s="194"/>
      <c r="V113" s="84"/>
      <c r="W113" s="84"/>
      <c r="X113" s="24"/>
      <c r="Y113" s="24"/>
      <c r="Z113" s="24"/>
      <c r="AA113" s="24"/>
      <c r="AB113" s="24"/>
      <c r="AC113" s="24"/>
      <c r="AD113" s="8"/>
      <c r="AE113" s="8"/>
    </row>
    <row r="114" spans="1:31" ht="18" customHeight="1" x14ac:dyDescent="0.25">
      <c r="A114" s="26"/>
      <c r="B114" s="187" t="s">
        <v>34</v>
      </c>
      <c r="C114" s="189"/>
      <c r="D114" s="189"/>
      <c r="E114" s="189"/>
      <c r="F114" s="189"/>
      <c r="G114" s="189"/>
      <c r="H114" s="17"/>
      <c r="I114" s="17"/>
      <c r="J114" s="18"/>
      <c r="K114" s="28"/>
      <c r="L114" s="12"/>
      <c r="M114" s="12"/>
      <c r="N114" s="12"/>
      <c r="O114" s="12"/>
      <c r="P114" s="12"/>
      <c r="Q114" s="12"/>
      <c r="R114" s="12"/>
      <c r="V114" s="84"/>
      <c r="W114" s="84"/>
      <c r="X114" s="24"/>
      <c r="Y114" s="24"/>
      <c r="Z114" s="24"/>
      <c r="AA114" s="24"/>
      <c r="AB114" s="24"/>
      <c r="AC114" s="24"/>
      <c r="AD114" s="8"/>
      <c r="AE114" s="8"/>
    </row>
    <row r="115" spans="1:31" ht="33.75" customHeight="1" x14ac:dyDescent="0.25">
      <c r="A115" s="26"/>
      <c r="B115" s="203" t="s">
        <v>32</v>
      </c>
      <c r="C115" s="203"/>
      <c r="D115" s="203"/>
      <c r="E115" s="203"/>
      <c r="F115" s="203"/>
      <c r="G115" s="203"/>
      <c r="H115" s="27" t="s">
        <v>27</v>
      </c>
      <c r="I115" s="27" t="s">
        <v>24</v>
      </c>
      <c r="J115" s="18"/>
      <c r="K115" s="53">
        <f>SUM(K116:K118)</f>
        <v>4167813</v>
      </c>
      <c r="L115" s="53">
        <f>K115</f>
        <v>4167813</v>
      </c>
      <c r="M115" s="55"/>
      <c r="N115" s="53">
        <f>SUM(N116:N118)</f>
        <v>3951781.9200000004</v>
      </c>
      <c r="O115" s="53">
        <f>N115</f>
        <v>3951781.9200000004</v>
      </c>
      <c r="P115" s="55"/>
      <c r="Q115" s="53">
        <f>N115-K115</f>
        <v>-216031.07999999961</v>
      </c>
      <c r="R115" s="53">
        <f>Q115</f>
        <v>-216031.07999999961</v>
      </c>
      <c r="S115" s="44"/>
      <c r="V115" s="84"/>
      <c r="W115" s="84"/>
      <c r="X115" s="84"/>
      <c r="Y115" s="84"/>
      <c r="Z115" s="84"/>
      <c r="AA115" s="84"/>
      <c r="AB115" s="84"/>
      <c r="AC115" s="84"/>
    </row>
    <row r="116" spans="1:31" ht="51" customHeight="1" x14ac:dyDescent="0.25">
      <c r="A116" s="26">
        <v>1</v>
      </c>
      <c r="B116" s="168" t="s">
        <v>125</v>
      </c>
      <c r="C116" s="168"/>
      <c r="D116" s="168"/>
      <c r="E116" s="168"/>
      <c r="F116" s="168"/>
      <c r="G116" s="168"/>
      <c r="H116" s="27" t="s">
        <v>27</v>
      </c>
      <c r="I116" s="27" t="s">
        <v>26</v>
      </c>
      <c r="J116" s="19"/>
      <c r="K116" s="83">
        <v>4133605</v>
      </c>
      <c r="L116" s="53">
        <f>K116</f>
        <v>4133605</v>
      </c>
      <c r="M116" s="56"/>
      <c r="N116" s="54">
        <v>3922770.49</v>
      </c>
      <c r="O116" s="53">
        <f>N116</f>
        <v>3922770.49</v>
      </c>
      <c r="P116" s="56"/>
      <c r="Q116" s="53">
        <f>N116-K116</f>
        <v>-210834.50999999978</v>
      </c>
      <c r="R116" s="53">
        <f>Q116</f>
        <v>-210834.50999999978</v>
      </c>
      <c r="S116" s="44"/>
      <c r="V116" s="84"/>
      <c r="W116" s="84"/>
      <c r="X116" s="84"/>
      <c r="Y116" s="84"/>
      <c r="Z116" s="84"/>
      <c r="AA116" s="84"/>
      <c r="AB116" s="84"/>
      <c r="AC116" s="84"/>
    </row>
    <row r="117" spans="1:31" ht="52.5" customHeight="1" x14ac:dyDescent="0.25">
      <c r="A117" s="26">
        <v>2</v>
      </c>
      <c r="B117" s="168" t="s">
        <v>126</v>
      </c>
      <c r="C117" s="168"/>
      <c r="D117" s="168"/>
      <c r="E117" s="168"/>
      <c r="F117" s="168"/>
      <c r="G117" s="168"/>
      <c r="H117" s="27" t="s">
        <v>27</v>
      </c>
      <c r="I117" s="27" t="s">
        <v>26</v>
      </c>
      <c r="J117" s="19"/>
      <c r="K117" s="62">
        <v>27800</v>
      </c>
      <c r="L117" s="53">
        <f>K117</f>
        <v>27800</v>
      </c>
      <c r="M117" s="56"/>
      <c r="N117" s="54">
        <f>22603.43</f>
        <v>22603.43</v>
      </c>
      <c r="O117" s="53">
        <f>N117</f>
        <v>22603.43</v>
      </c>
      <c r="P117" s="56"/>
      <c r="Q117" s="53">
        <f>N117-K117</f>
        <v>-5196.57</v>
      </c>
      <c r="R117" s="53">
        <f>Q117</f>
        <v>-5196.57</v>
      </c>
      <c r="S117" s="44"/>
      <c r="V117" s="84"/>
      <c r="W117" s="84"/>
      <c r="X117" s="84"/>
      <c r="Y117" s="84"/>
      <c r="Z117" s="84"/>
      <c r="AA117" s="84"/>
      <c r="AB117" s="84"/>
      <c r="AC117" s="84"/>
    </row>
    <row r="118" spans="1:31" ht="53.25" customHeight="1" x14ac:dyDescent="0.25">
      <c r="A118" s="26">
        <v>3</v>
      </c>
      <c r="B118" s="168" t="s">
        <v>127</v>
      </c>
      <c r="C118" s="168"/>
      <c r="D118" s="168"/>
      <c r="E118" s="168"/>
      <c r="F118" s="168"/>
      <c r="G118" s="168"/>
      <c r="H118" s="27" t="s">
        <v>27</v>
      </c>
      <c r="I118" s="27" t="s">
        <v>26</v>
      </c>
      <c r="J118" s="19"/>
      <c r="K118" s="62">
        <v>6408</v>
      </c>
      <c r="L118" s="53">
        <f>K118</f>
        <v>6408</v>
      </c>
      <c r="M118" s="56"/>
      <c r="N118" s="54">
        <v>6408</v>
      </c>
      <c r="O118" s="53">
        <f>N118</f>
        <v>6408</v>
      </c>
      <c r="P118" s="56"/>
      <c r="Q118" s="53">
        <f>N118-K118</f>
        <v>0</v>
      </c>
      <c r="R118" s="53">
        <f>Q118</f>
        <v>0</v>
      </c>
      <c r="S118" s="44"/>
      <c r="V118" s="84"/>
      <c r="W118" s="84"/>
      <c r="X118" s="84"/>
      <c r="Y118" s="84"/>
      <c r="Z118" s="84"/>
      <c r="AA118" s="84"/>
      <c r="AB118" s="84"/>
      <c r="AC118" s="84"/>
    </row>
    <row r="119" spans="1:31" ht="18" customHeight="1" x14ac:dyDescent="0.25">
      <c r="A119" s="26"/>
      <c r="B119" s="202" t="s">
        <v>35</v>
      </c>
      <c r="C119" s="202"/>
      <c r="D119" s="202"/>
      <c r="E119" s="202"/>
      <c r="F119" s="202"/>
      <c r="G119" s="202"/>
      <c r="H119" s="17"/>
      <c r="I119" s="27"/>
      <c r="J119" s="15"/>
      <c r="K119" s="56"/>
      <c r="L119" s="56"/>
      <c r="M119" s="56"/>
      <c r="N119" s="56"/>
      <c r="O119" s="56"/>
      <c r="P119" s="56"/>
      <c r="Q119" s="56"/>
      <c r="R119" s="56"/>
      <c r="U119" s="8"/>
      <c r="V119" s="8"/>
      <c r="W119" s="8"/>
      <c r="X119" s="8"/>
      <c r="Y119" s="8"/>
      <c r="Z119" s="8"/>
      <c r="AA119" s="8"/>
      <c r="AB119" s="8"/>
    </row>
    <row r="120" spans="1:31" ht="34.5" customHeight="1" x14ac:dyDescent="0.25">
      <c r="A120" s="137">
        <v>1</v>
      </c>
      <c r="B120" s="205" t="s">
        <v>151</v>
      </c>
      <c r="C120" s="205"/>
      <c r="D120" s="205"/>
      <c r="E120" s="205"/>
      <c r="F120" s="205"/>
      <c r="G120" s="205"/>
      <c r="H120" s="132" t="s">
        <v>22</v>
      </c>
      <c r="I120" s="132" t="s">
        <v>26</v>
      </c>
      <c r="J120" s="138"/>
      <c r="K120" s="122">
        <f>SUM(K121:K123)</f>
        <v>3</v>
      </c>
      <c r="L120" s="122">
        <f>K120</f>
        <v>3</v>
      </c>
      <c r="M120" s="122"/>
      <c r="N120" s="122">
        <f>SUM(N121:N123)</f>
        <v>3</v>
      </c>
      <c r="O120" s="122">
        <f>SUM(O121:O123)</f>
        <v>3</v>
      </c>
      <c r="P120" s="122"/>
      <c r="Q120" s="139">
        <f>N120-K120</f>
        <v>0</v>
      </c>
      <c r="R120" s="139">
        <f>Q120</f>
        <v>0</v>
      </c>
      <c r="U120" s="8"/>
      <c r="V120" s="8"/>
      <c r="W120" s="8"/>
      <c r="X120" s="8"/>
      <c r="Y120" s="8"/>
      <c r="Z120" s="8"/>
      <c r="AA120" s="8"/>
      <c r="AB120" s="8"/>
    </row>
    <row r="121" spans="1:31" ht="34.5" customHeight="1" x14ac:dyDescent="0.25">
      <c r="A121" s="137">
        <v>2</v>
      </c>
      <c r="B121" s="205" t="s">
        <v>152</v>
      </c>
      <c r="C121" s="205"/>
      <c r="D121" s="205"/>
      <c r="E121" s="205"/>
      <c r="F121" s="205"/>
      <c r="G121" s="205"/>
      <c r="H121" s="132" t="s">
        <v>22</v>
      </c>
      <c r="I121" s="132" t="s">
        <v>26</v>
      </c>
      <c r="J121" s="138"/>
      <c r="K121" s="122">
        <v>1</v>
      </c>
      <c r="L121" s="122">
        <f>K121</f>
        <v>1</v>
      </c>
      <c r="M121" s="122"/>
      <c r="N121" s="122">
        <v>1</v>
      </c>
      <c r="O121" s="122">
        <f>N121</f>
        <v>1</v>
      </c>
      <c r="P121" s="122"/>
      <c r="Q121" s="139">
        <f>N121-K121</f>
        <v>0</v>
      </c>
      <c r="R121" s="139">
        <f>Q121</f>
        <v>0</v>
      </c>
      <c r="T121" s="43"/>
      <c r="U121" s="43"/>
      <c r="V121" s="43"/>
      <c r="W121" s="43"/>
      <c r="X121" s="43"/>
      <c r="Y121" s="43"/>
      <c r="Z121" s="43"/>
      <c r="AA121" s="43"/>
      <c r="AB121" s="43"/>
      <c r="AC121" s="8"/>
    </row>
    <row r="122" spans="1:31" ht="36.75" customHeight="1" x14ac:dyDescent="0.25">
      <c r="A122" s="137">
        <v>3</v>
      </c>
      <c r="B122" s="205" t="s">
        <v>153</v>
      </c>
      <c r="C122" s="205"/>
      <c r="D122" s="205"/>
      <c r="E122" s="205"/>
      <c r="F122" s="205"/>
      <c r="G122" s="205"/>
      <c r="H122" s="132" t="s">
        <v>22</v>
      </c>
      <c r="I122" s="132" t="s">
        <v>26</v>
      </c>
      <c r="J122" s="138"/>
      <c r="K122" s="122">
        <v>1</v>
      </c>
      <c r="L122" s="122">
        <f>K122</f>
        <v>1</v>
      </c>
      <c r="M122" s="122"/>
      <c r="N122" s="122">
        <v>1</v>
      </c>
      <c r="O122" s="122">
        <f>N122</f>
        <v>1</v>
      </c>
      <c r="P122" s="122"/>
      <c r="Q122" s="139">
        <f>N122-K122</f>
        <v>0</v>
      </c>
      <c r="R122" s="139">
        <f>Q122</f>
        <v>0</v>
      </c>
      <c r="T122" s="43"/>
      <c r="U122" s="43"/>
      <c r="V122" s="43"/>
      <c r="W122" s="43"/>
      <c r="X122" s="43"/>
      <c r="Y122" s="43"/>
      <c r="Z122" s="43"/>
      <c r="AA122" s="43"/>
      <c r="AB122" s="43"/>
      <c r="AC122" s="8"/>
    </row>
    <row r="123" spans="1:31" ht="51" customHeight="1" x14ac:dyDescent="0.25">
      <c r="A123" s="137">
        <v>4</v>
      </c>
      <c r="B123" s="205" t="s">
        <v>154</v>
      </c>
      <c r="C123" s="205"/>
      <c r="D123" s="205"/>
      <c r="E123" s="205"/>
      <c r="F123" s="205"/>
      <c r="G123" s="205"/>
      <c r="H123" s="132" t="s">
        <v>22</v>
      </c>
      <c r="I123" s="132" t="s">
        <v>26</v>
      </c>
      <c r="J123" s="138"/>
      <c r="K123" s="122">
        <v>1</v>
      </c>
      <c r="L123" s="122">
        <f>K123</f>
        <v>1</v>
      </c>
      <c r="M123" s="122"/>
      <c r="N123" s="122">
        <v>1</v>
      </c>
      <c r="O123" s="122">
        <f>N123</f>
        <v>1</v>
      </c>
      <c r="P123" s="122"/>
      <c r="Q123" s="139">
        <f>N123-K123</f>
        <v>0</v>
      </c>
      <c r="R123" s="139">
        <f>Q123</f>
        <v>0</v>
      </c>
      <c r="T123" s="43"/>
      <c r="U123" s="43"/>
      <c r="V123" s="43"/>
      <c r="W123" s="43"/>
      <c r="X123" s="43"/>
      <c r="Y123" s="43"/>
      <c r="Z123" s="43"/>
      <c r="AA123" s="43"/>
      <c r="AB123" s="43"/>
      <c r="AC123" s="8"/>
    </row>
    <row r="124" spans="1:31" ht="18" customHeight="1" x14ac:dyDescent="0.25">
      <c r="A124" s="26"/>
      <c r="B124" s="202" t="s">
        <v>36</v>
      </c>
      <c r="C124" s="202"/>
      <c r="D124" s="202"/>
      <c r="E124" s="202"/>
      <c r="F124" s="202"/>
      <c r="G124" s="202"/>
      <c r="H124" s="27"/>
      <c r="I124" s="27"/>
      <c r="J124" s="15"/>
      <c r="K124" s="123"/>
      <c r="L124" s="123"/>
      <c r="M124" s="123"/>
      <c r="N124" s="124"/>
      <c r="O124" s="123"/>
      <c r="P124" s="123"/>
      <c r="Q124" s="53"/>
      <c r="R124" s="53"/>
      <c r="T124" s="8"/>
      <c r="U124" s="8"/>
      <c r="V124" s="8"/>
      <c r="W124" s="8"/>
      <c r="X124" s="8"/>
      <c r="Y124" s="8"/>
      <c r="Z124" s="8"/>
      <c r="AA124" s="8"/>
      <c r="AB124" s="8"/>
      <c r="AC124" s="8"/>
    </row>
    <row r="125" spans="1:31" ht="34.5" customHeight="1" x14ac:dyDescent="0.25">
      <c r="A125" s="26">
        <v>1</v>
      </c>
      <c r="B125" s="168" t="s">
        <v>155</v>
      </c>
      <c r="C125" s="168"/>
      <c r="D125" s="168"/>
      <c r="E125" s="168"/>
      <c r="F125" s="168"/>
      <c r="G125" s="168"/>
      <c r="H125" s="27" t="s">
        <v>27</v>
      </c>
      <c r="I125" s="27" t="s">
        <v>25</v>
      </c>
      <c r="J125" s="15"/>
      <c r="K125" s="123">
        <f>K116/K121</f>
        <v>4133605</v>
      </c>
      <c r="L125" s="123">
        <f>K125</f>
        <v>4133605</v>
      </c>
      <c r="M125" s="123"/>
      <c r="N125" s="124">
        <f>N116/N121</f>
        <v>3922770.49</v>
      </c>
      <c r="O125" s="123">
        <f>N125</f>
        <v>3922770.49</v>
      </c>
      <c r="P125" s="123"/>
      <c r="Q125" s="53">
        <f>N125-K125</f>
        <v>-210834.50999999978</v>
      </c>
      <c r="R125" s="53">
        <f>Q125</f>
        <v>-210834.50999999978</v>
      </c>
      <c r="T125" s="87"/>
      <c r="U125" s="86"/>
      <c r="V125" s="42"/>
      <c r="W125" s="42"/>
      <c r="X125" s="42"/>
      <c r="Y125" s="42"/>
      <c r="Z125" s="42"/>
      <c r="AA125" s="42"/>
      <c r="AB125" s="42"/>
    </row>
    <row r="126" spans="1:31" ht="48.75" customHeight="1" x14ac:dyDescent="0.25">
      <c r="A126" s="26">
        <v>2</v>
      </c>
      <c r="B126" s="168" t="s">
        <v>126</v>
      </c>
      <c r="C126" s="168"/>
      <c r="D126" s="168"/>
      <c r="E126" s="168"/>
      <c r="F126" s="168"/>
      <c r="G126" s="168"/>
      <c r="H126" s="27" t="s">
        <v>27</v>
      </c>
      <c r="I126" s="27" t="s">
        <v>25</v>
      </c>
      <c r="J126" s="15"/>
      <c r="K126" s="123">
        <f>K117/K122</f>
        <v>27800</v>
      </c>
      <c r="L126" s="123">
        <f>K126</f>
        <v>27800</v>
      </c>
      <c r="M126" s="123"/>
      <c r="N126" s="124">
        <f>N117/N122</f>
        <v>22603.43</v>
      </c>
      <c r="O126" s="123">
        <f>N126</f>
        <v>22603.43</v>
      </c>
      <c r="P126" s="123"/>
      <c r="Q126" s="53">
        <f>N126-K126</f>
        <v>-5196.57</v>
      </c>
      <c r="R126" s="53">
        <f>Q126</f>
        <v>-5196.57</v>
      </c>
      <c r="T126" s="42"/>
      <c r="U126" s="42"/>
      <c r="V126" s="42"/>
      <c r="W126" s="42"/>
      <c r="X126" s="42"/>
      <c r="Y126" s="42"/>
      <c r="Z126" s="42"/>
      <c r="AA126" s="42"/>
      <c r="AB126" s="42"/>
    </row>
    <row r="127" spans="1:31" ht="50.25" customHeight="1" x14ac:dyDescent="0.25">
      <c r="A127" s="26">
        <v>3</v>
      </c>
      <c r="B127" s="168" t="s">
        <v>156</v>
      </c>
      <c r="C127" s="168"/>
      <c r="D127" s="168"/>
      <c r="E127" s="168"/>
      <c r="F127" s="168"/>
      <c r="G127" s="168"/>
      <c r="H127" s="27" t="s">
        <v>27</v>
      </c>
      <c r="I127" s="27" t="s">
        <v>25</v>
      </c>
      <c r="J127" s="15"/>
      <c r="K127" s="123">
        <f>K118/K123</f>
        <v>6408</v>
      </c>
      <c r="L127" s="123">
        <f>K127</f>
        <v>6408</v>
      </c>
      <c r="M127" s="123"/>
      <c r="N127" s="124">
        <f>N118/N123</f>
        <v>6408</v>
      </c>
      <c r="O127" s="123">
        <f>N127</f>
        <v>6408</v>
      </c>
      <c r="P127" s="123"/>
      <c r="Q127" s="53">
        <f>N127-K127</f>
        <v>0</v>
      </c>
      <c r="R127" s="53">
        <f>Q127</f>
        <v>0</v>
      </c>
      <c r="T127" s="42"/>
      <c r="U127" s="42"/>
      <c r="V127" s="42"/>
      <c r="W127" s="42"/>
      <c r="X127" s="42"/>
      <c r="Y127" s="42"/>
      <c r="Z127" s="42"/>
      <c r="AA127" s="42"/>
      <c r="AB127" s="42"/>
    </row>
    <row r="128" spans="1:31" ht="16.5" customHeight="1" x14ac:dyDescent="0.25">
      <c r="A128" s="26"/>
      <c r="B128" s="202" t="s">
        <v>37</v>
      </c>
      <c r="C128" s="202"/>
      <c r="D128" s="202"/>
      <c r="E128" s="202"/>
      <c r="F128" s="202"/>
      <c r="G128" s="202"/>
      <c r="H128" s="17"/>
      <c r="I128" s="27"/>
      <c r="J128" s="17"/>
      <c r="K128" s="27"/>
      <c r="L128" s="27"/>
      <c r="M128" s="27"/>
      <c r="N128" s="27"/>
      <c r="O128" s="27"/>
      <c r="P128" s="27"/>
      <c r="Q128" s="53"/>
      <c r="R128" s="53"/>
    </row>
    <row r="129" spans="1:47" ht="81.75" customHeight="1" x14ac:dyDescent="0.25">
      <c r="A129" s="26">
        <v>1</v>
      </c>
      <c r="B129" s="203" t="s">
        <v>128</v>
      </c>
      <c r="C129" s="203" t="s">
        <v>128</v>
      </c>
      <c r="D129" s="203" t="s">
        <v>128</v>
      </c>
      <c r="E129" s="203" t="s">
        <v>128</v>
      </c>
      <c r="F129" s="203" t="s">
        <v>128</v>
      </c>
      <c r="G129" s="203" t="s">
        <v>128</v>
      </c>
      <c r="H129" s="27" t="s">
        <v>81</v>
      </c>
      <c r="I129" s="27" t="s">
        <v>25</v>
      </c>
      <c r="J129" s="15"/>
      <c r="K129" s="59">
        <f>K116/4133605*100</f>
        <v>100</v>
      </c>
      <c r="L129" s="59">
        <f>K129</f>
        <v>100</v>
      </c>
      <c r="M129" s="59"/>
      <c r="N129" s="59">
        <f>N116/4133605*100</f>
        <v>94.899500315100255</v>
      </c>
      <c r="O129" s="59">
        <f>N129</f>
        <v>94.899500315100255</v>
      </c>
      <c r="P129" s="55"/>
      <c r="Q129" s="53">
        <f>N129-K129</f>
        <v>-5.100499684899745</v>
      </c>
      <c r="R129" s="53">
        <f>Q129</f>
        <v>-5.100499684899745</v>
      </c>
      <c r="T129" s="154"/>
      <c r="U129" s="155"/>
      <c r="V129" s="155"/>
      <c r="W129" s="155"/>
      <c r="X129" s="155"/>
      <c r="Y129" s="155"/>
      <c r="Z129" s="155"/>
      <c r="AA129" s="155"/>
      <c r="AB129" s="155"/>
      <c r="AC129" s="155"/>
      <c r="AD129" s="155"/>
      <c r="AE129" s="155"/>
      <c r="AF129" s="155"/>
      <c r="AG129" s="155"/>
      <c r="AH129" s="155"/>
      <c r="AI129" s="155"/>
      <c r="AJ129" s="155"/>
      <c r="AK129" s="155"/>
      <c r="AL129" s="155"/>
      <c r="AM129" s="8"/>
      <c r="AN129" s="8"/>
      <c r="AO129" s="8"/>
    </row>
    <row r="130" spans="1:47" ht="98.25" customHeight="1" x14ac:dyDescent="0.25">
      <c r="A130" s="26">
        <v>2</v>
      </c>
      <c r="B130" s="248" t="s">
        <v>129</v>
      </c>
      <c r="C130" s="248"/>
      <c r="D130" s="248"/>
      <c r="E130" s="248"/>
      <c r="F130" s="248"/>
      <c r="G130" s="248"/>
      <c r="H130" s="27" t="s">
        <v>81</v>
      </c>
      <c r="I130" s="27" t="s">
        <v>25</v>
      </c>
      <c r="J130" s="15"/>
      <c r="K130" s="59">
        <f>K117/2567644*100</f>
        <v>1.0827046116985066</v>
      </c>
      <c r="L130" s="59">
        <f>K130</f>
        <v>1.0827046116985066</v>
      </c>
      <c r="M130" s="59"/>
      <c r="N130" s="59">
        <f>N117/2567644*100</f>
        <v>0.88031791011526517</v>
      </c>
      <c r="O130" s="59">
        <f>N130</f>
        <v>0.88031791011526517</v>
      </c>
      <c r="P130" s="55"/>
      <c r="Q130" s="53">
        <f>N130-K130</f>
        <v>-0.20238670158324146</v>
      </c>
      <c r="R130" s="53">
        <f>Q130</f>
        <v>-0.20238670158324146</v>
      </c>
      <c r="T130" s="154"/>
      <c r="U130" s="155"/>
      <c r="V130" s="155"/>
      <c r="W130" s="155"/>
      <c r="X130" s="155"/>
      <c r="Y130" s="155"/>
      <c r="Z130" s="155"/>
      <c r="AA130" s="155"/>
      <c r="AB130" s="155"/>
      <c r="AC130" s="155"/>
      <c r="AD130" s="155"/>
      <c r="AE130" s="155"/>
      <c r="AF130" s="155"/>
      <c r="AG130" s="155"/>
      <c r="AH130" s="155"/>
      <c r="AI130" s="155"/>
      <c r="AJ130" s="155"/>
      <c r="AK130" s="155"/>
      <c r="AL130" s="155"/>
      <c r="AM130" s="8"/>
      <c r="AN130" s="8"/>
      <c r="AO130" s="8"/>
    </row>
    <row r="131" spans="1:47" ht="96.75" customHeight="1" x14ac:dyDescent="0.25">
      <c r="A131" s="26">
        <v>3</v>
      </c>
      <c r="B131" s="248" t="s">
        <v>130</v>
      </c>
      <c r="C131" s="248"/>
      <c r="D131" s="248"/>
      <c r="E131" s="248"/>
      <c r="F131" s="248"/>
      <c r="G131" s="248"/>
      <c r="H131" s="27" t="s">
        <v>81</v>
      </c>
      <c r="I131" s="27" t="s">
        <v>25</v>
      </c>
      <c r="J131" s="15"/>
      <c r="K131" s="59">
        <f>K118/1836249*100</f>
        <v>0.34897227990321578</v>
      </c>
      <c r="L131" s="59">
        <f>K131</f>
        <v>0.34897227990321578</v>
      </c>
      <c r="M131" s="59"/>
      <c r="N131" s="59">
        <f>N118/1836249*100</f>
        <v>0.34897227990321578</v>
      </c>
      <c r="O131" s="59">
        <f>N131</f>
        <v>0.34897227990321578</v>
      </c>
      <c r="P131" s="55"/>
      <c r="Q131" s="53">
        <f>N131-K131</f>
        <v>0</v>
      </c>
      <c r="R131" s="53">
        <f>Q131</f>
        <v>0</v>
      </c>
      <c r="T131" s="154"/>
      <c r="U131" s="155"/>
      <c r="V131" s="155"/>
      <c r="W131" s="155"/>
      <c r="X131" s="155"/>
      <c r="Y131" s="155"/>
      <c r="Z131" s="155"/>
      <c r="AA131" s="155"/>
      <c r="AB131" s="155"/>
      <c r="AC131" s="155"/>
      <c r="AD131" s="155"/>
      <c r="AE131" s="155"/>
      <c r="AF131" s="155"/>
      <c r="AG131" s="155"/>
      <c r="AH131" s="155"/>
      <c r="AI131" s="155"/>
      <c r="AJ131" s="155"/>
      <c r="AK131" s="155"/>
      <c r="AL131" s="155"/>
      <c r="AM131" s="8"/>
      <c r="AN131" s="8"/>
      <c r="AO131" s="8"/>
    </row>
    <row r="132" spans="1:47" ht="6" customHeight="1" x14ac:dyDescent="0.25">
      <c r="A132" s="106"/>
      <c r="B132" s="247"/>
      <c r="C132" s="247"/>
      <c r="D132" s="247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  <c r="R132" s="247"/>
    </row>
    <row r="133" spans="1:47" ht="21.75" customHeight="1" x14ac:dyDescent="0.25">
      <c r="A133" s="107" t="s">
        <v>87</v>
      </c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8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9"/>
      <c r="AD133" s="109"/>
      <c r="AE133" s="109"/>
      <c r="AF133" s="109"/>
      <c r="AG133" s="110"/>
      <c r="AH133" s="110"/>
      <c r="AI133" s="111"/>
      <c r="AJ133" s="111"/>
      <c r="AK133" s="111"/>
      <c r="AL133" s="112"/>
      <c r="AM133" s="106"/>
      <c r="AN133" s="111"/>
      <c r="AO133" s="111"/>
      <c r="AP133" s="111"/>
      <c r="AQ133" s="111"/>
      <c r="AR133" s="106"/>
      <c r="AS133" s="113"/>
    </row>
    <row r="134" spans="1:47" ht="4.5" customHeight="1" x14ac:dyDescent="0.25">
      <c r="A134" s="114"/>
      <c r="B134"/>
      <c r="C134"/>
      <c r="D134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9"/>
      <c r="AD134" s="109"/>
      <c r="AE134" s="109"/>
      <c r="AF134" s="109"/>
      <c r="AG134" s="110"/>
      <c r="AH134" s="110"/>
      <c r="AI134" s="111"/>
      <c r="AJ134" s="111"/>
      <c r="AK134" s="111"/>
      <c r="AL134" s="112"/>
      <c r="AM134" s="106"/>
      <c r="AN134" s="111"/>
      <c r="AO134" s="111"/>
      <c r="AP134" s="111"/>
      <c r="AQ134" s="111"/>
      <c r="AR134" s="106"/>
      <c r="AS134" s="113"/>
    </row>
    <row r="135" spans="1:47" ht="35.25" customHeight="1" x14ac:dyDescent="0.25">
      <c r="A135" s="116" t="s">
        <v>15</v>
      </c>
      <c r="B135" s="116" t="s">
        <v>20</v>
      </c>
      <c r="C135" s="116" t="s">
        <v>18</v>
      </c>
      <c r="D135" s="242" t="s">
        <v>88</v>
      </c>
      <c r="E135" s="243"/>
      <c r="F135" s="243"/>
      <c r="G135" s="243"/>
      <c r="H135" s="243"/>
      <c r="I135" s="243"/>
      <c r="J135" s="243"/>
      <c r="K135" s="243"/>
      <c r="L135" s="243"/>
      <c r="M135" s="243"/>
      <c r="N135" s="243"/>
      <c r="O135" s="243"/>
      <c r="P135" s="243"/>
      <c r="Q135" s="243"/>
      <c r="R135" s="243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8"/>
      <c r="AU135" s="8"/>
    </row>
    <row r="136" spans="1:47" ht="18.75" customHeight="1" x14ac:dyDescent="0.25">
      <c r="A136" s="116">
        <v>1</v>
      </c>
      <c r="B136" s="116">
        <v>2</v>
      </c>
      <c r="C136" s="116">
        <v>3</v>
      </c>
      <c r="D136" s="242">
        <v>4</v>
      </c>
      <c r="E136" s="243"/>
      <c r="F136" s="243"/>
      <c r="G136" s="243"/>
      <c r="H136" s="243"/>
      <c r="I136" s="243"/>
      <c r="J136" s="243"/>
      <c r="K136" s="243"/>
      <c r="L136" s="243"/>
      <c r="M136" s="243"/>
      <c r="N136" s="243"/>
      <c r="O136" s="243"/>
      <c r="P136" s="243"/>
      <c r="Q136" s="243"/>
      <c r="R136" s="243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8"/>
      <c r="AS136" s="118"/>
      <c r="AT136" s="8"/>
      <c r="AU136" s="8"/>
    </row>
    <row r="137" spans="1:47" ht="24.75" customHeight="1" x14ac:dyDescent="0.25">
      <c r="A137" s="116"/>
      <c r="B137" s="244" t="s">
        <v>28</v>
      </c>
      <c r="C137" s="241"/>
      <c r="D137" s="241"/>
      <c r="E137" s="241"/>
      <c r="F137" s="241"/>
      <c r="G137" s="241"/>
      <c r="H137" s="241"/>
      <c r="I137" s="241"/>
      <c r="J137" s="241"/>
      <c r="K137" s="241"/>
      <c r="L137" s="241"/>
      <c r="M137" s="241"/>
      <c r="N137" s="241"/>
      <c r="O137" s="241"/>
      <c r="P137" s="241"/>
      <c r="Q137" s="241"/>
      <c r="R137" s="241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8"/>
      <c r="AU137" s="8"/>
    </row>
    <row r="138" spans="1:47" ht="54" customHeight="1" x14ac:dyDescent="0.25">
      <c r="A138" s="116">
        <v>1</v>
      </c>
      <c r="B138" s="116" t="s">
        <v>34</v>
      </c>
      <c r="C138" s="116" t="s">
        <v>89</v>
      </c>
      <c r="D138" s="237" t="s">
        <v>139</v>
      </c>
      <c r="E138" s="238"/>
      <c r="F138" s="238"/>
      <c r="G138" s="238"/>
      <c r="H138" s="238"/>
      <c r="I138" s="238"/>
      <c r="J138" s="238"/>
      <c r="K138" s="238"/>
      <c r="L138" s="238"/>
      <c r="M138" s="238"/>
      <c r="N138" s="238"/>
      <c r="O138" s="238"/>
      <c r="P138" s="238"/>
      <c r="Q138" s="238"/>
      <c r="R138" s="23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  <c r="AC138" s="118"/>
      <c r="AD138" s="118"/>
      <c r="AE138" s="118"/>
      <c r="AF138" s="118"/>
      <c r="AG138" s="118"/>
      <c r="AH138" s="118"/>
      <c r="AI138" s="118"/>
      <c r="AJ138" s="118"/>
      <c r="AK138" s="118"/>
      <c r="AL138" s="118"/>
      <c r="AM138" s="118"/>
      <c r="AN138" s="118"/>
      <c r="AO138" s="118"/>
      <c r="AP138" s="118"/>
      <c r="AQ138" s="118"/>
      <c r="AR138" s="118"/>
      <c r="AS138" s="118"/>
      <c r="AT138" s="8"/>
      <c r="AU138" s="8"/>
    </row>
    <row r="139" spans="1:47" ht="24" customHeight="1" x14ac:dyDescent="0.25">
      <c r="A139" s="231">
        <v>2</v>
      </c>
      <c r="B139" s="231" t="s">
        <v>90</v>
      </c>
      <c r="C139" s="27" t="s">
        <v>29</v>
      </c>
      <c r="D139" s="229" t="s">
        <v>137</v>
      </c>
      <c r="E139" s="230"/>
      <c r="F139" s="230"/>
      <c r="G139" s="230"/>
      <c r="H139" s="230"/>
      <c r="I139" s="230"/>
      <c r="J139" s="230"/>
      <c r="K139" s="230"/>
      <c r="L139" s="230"/>
      <c r="M139" s="230"/>
      <c r="N139" s="230"/>
      <c r="O139" s="230"/>
      <c r="P139" s="230"/>
      <c r="Q139" s="230"/>
      <c r="R139" s="230"/>
      <c r="S139" s="118"/>
      <c r="T139" s="118"/>
      <c r="U139" s="118"/>
      <c r="V139" s="118"/>
      <c r="W139" s="118"/>
      <c r="X139" s="118"/>
      <c r="Y139" s="118"/>
      <c r="Z139" s="118"/>
      <c r="AA139" s="118"/>
      <c r="AB139" s="118"/>
      <c r="AC139" s="118"/>
      <c r="AD139" s="118"/>
      <c r="AE139" s="118"/>
      <c r="AF139" s="118"/>
      <c r="AG139" s="118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8"/>
      <c r="AS139" s="118"/>
      <c r="AT139" s="8"/>
      <c r="AU139" s="8"/>
    </row>
    <row r="140" spans="1:47" ht="21" customHeight="1" x14ac:dyDescent="0.25">
      <c r="A140" s="232"/>
      <c r="B140" s="232"/>
      <c r="C140" s="27" t="s">
        <v>22</v>
      </c>
      <c r="D140" s="229" t="s">
        <v>136</v>
      </c>
      <c r="E140" s="230"/>
      <c r="F140" s="230"/>
      <c r="G140" s="230"/>
      <c r="H140" s="230"/>
      <c r="I140" s="230"/>
      <c r="J140" s="230"/>
      <c r="K140" s="230"/>
      <c r="L140" s="230"/>
      <c r="M140" s="230"/>
      <c r="N140" s="230"/>
      <c r="O140" s="230"/>
      <c r="P140" s="230"/>
      <c r="Q140" s="230"/>
      <c r="R140" s="230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8"/>
      <c r="AU140" s="8"/>
    </row>
    <row r="141" spans="1:47" ht="33.75" customHeight="1" x14ac:dyDescent="0.25">
      <c r="A141" s="116">
        <v>3</v>
      </c>
      <c r="B141" s="116" t="s">
        <v>36</v>
      </c>
      <c r="C141" s="116" t="s">
        <v>89</v>
      </c>
      <c r="D141" s="239" t="s">
        <v>140</v>
      </c>
      <c r="E141" s="239"/>
      <c r="F141" s="239"/>
      <c r="G141" s="239"/>
      <c r="H141" s="239"/>
      <c r="I141" s="239"/>
      <c r="J141" s="239"/>
      <c r="K141" s="239"/>
      <c r="L141" s="239"/>
      <c r="M141" s="239"/>
      <c r="N141" s="239"/>
      <c r="O141" s="239"/>
      <c r="P141" s="239"/>
      <c r="Q141" s="239"/>
      <c r="R141" s="239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  <c r="AD141" s="118"/>
      <c r="AE141" s="118"/>
      <c r="AF141" s="118"/>
      <c r="AG141" s="118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8"/>
      <c r="AS141" s="118"/>
      <c r="AT141" s="8"/>
      <c r="AU141" s="8"/>
    </row>
    <row r="142" spans="1:47" ht="21.75" customHeight="1" x14ac:dyDescent="0.25">
      <c r="A142" s="116">
        <v>4</v>
      </c>
      <c r="B142" s="116" t="s">
        <v>37</v>
      </c>
      <c r="C142" s="27" t="s">
        <v>81</v>
      </c>
      <c r="D142" s="233" t="s">
        <v>138</v>
      </c>
      <c r="E142" s="233"/>
      <c r="F142" s="233"/>
      <c r="G142" s="233"/>
      <c r="H142" s="233"/>
      <c r="I142" s="233"/>
      <c r="J142" s="233"/>
      <c r="K142" s="233"/>
      <c r="L142" s="233"/>
      <c r="M142" s="233"/>
      <c r="N142" s="233"/>
      <c r="O142" s="233"/>
      <c r="P142" s="233"/>
      <c r="Q142" s="233"/>
      <c r="R142" s="233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8"/>
      <c r="AU142" s="8"/>
    </row>
    <row r="143" spans="1:47" ht="21.75" customHeight="1" x14ac:dyDescent="0.25">
      <c r="A143" s="117"/>
      <c r="B143" s="241" t="s">
        <v>74</v>
      </c>
      <c r="C143" s="241"/>
      <c r="D143" s="241"/>
      <c r="E143" s="241"/>
      <c r="F143" s="241"/>
      <c r="G143" s="241"/>
      <c r="H143" s="241"/>
      <c r="I143" s="241"/>
      <c r="J143" s="241"/>
      <c r="K143" s="241"/>
      <c r="L143" s="241"/>
      <c r="M143" s="241"/>
      <c r="N143" s="241"/>
      <c r="O143" s="241"/>
      <c r="P143" s="241"/>
      <c r="Q143" s="241"/>
      <c r="R143" s="241"/>
      <c r="S143" s="119"/>
      <c r="T143" s="119"/>
      <c r="U143" s="119"/>
      <c r="V143" s="119"/>
      <c r="W143" s="119"/>
      <c r="X143" s="119"/>
      <c r="Y143" s="119"/>
      <c r="Z143" s="119"/>
      <c r="AA143" s="119"/>
      <c r="AB143" s="119"/>
      <c r="AC143" s="119"/>
      <c r="AD143" s="119"/>
      <c r="AE143" s="119"/>
      <c r="AF143" s="119"/>
      <c r="AG143" s="119"/>
      <c r="AH143" s="119"/>
      <c r="AI143" s="119"/>
      <c r="AJ143" s="119"/>
      <c r="AK143" s="119"/>
      <c r="AL143" s="119"/>
      <c r="AM143" s="119"/>
      <c r="AN143" s="119"/>
      <c r="AO143" s="119"/>
      <c r="AP143" s="119"/>
      <c r="AQ143" s="119"/>
      <c r="AR143" s="119"/>
      <c r="AS143" s="119"/>
      <c r="AT143" s="8"/>
      <c r="AU143" s="8"/>
    </row>
    <row r="144" spans="1:47" ht="64.5" customHeight="1" x14ac:dyDescent="0.25">
      <c r="A144" s="116">
        <v>1</v>
      </c>
      <c r="B144" s="116" t="s">
        <v>34</v>
      </c>
      <c r="C144" s="116" t="s">
        <v>89</v>
      </c>
      <c r="D144" s="163" t="s">
        <v>142</v>
      </c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  <c r="AG144" s="118"/>
      <c r="AH144" s="118"/>
      <c r="AI144" s="118"/>
      <c r="AJ144" s="118"/>
      <c r="AK144" s="118"/>
      <c r="AL144" s="118"/>
      <c r="AM144" s="118"/>
      <c r="AN144" s="118"/>
      <c r="AO144" s="118"/>
      <c r="AP144" s="118"/>
      <c r="AQ144" s="118"/>
      <c r="AR144" s="118"/>
      <c r="AS144" s="118"/>
      <c r="AT144" s="8"/>
      <c r="AU144" s="8"/>
    </row>
    <row r="145" spans="1:47" ht="44.25" customHeight="1" x14ac:dyDescent="0.25">
      <c r="A145" s="116">
        <v>2</v>
      </c>
      <c r="B145" s="116" t="s">
        <v>35</v>
      </c>
      <c r="C145" s="27" t="s">
        <v>29</v>
      </c>
      <c r="D145" s="163" t="s">
        <v>143</v>
      </c>
      <c r="E145" s="163"/>
      <c r="F145" s="163"/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118"/>
      <c r="AE145" s="118"/>
      <c r="AF145" s="118"/>
      <c r="AG145" s="118"/>
      <c r="AH145" s="118"/>
      <c r="AI145" s="118"/>
      <c r="AJ145" s="118"/>
      <c r="AK145" s="118"/>
      <c r="AL145" s="118"/>
      <c r="AM145" s="118"/>
      <c r="AN145" s="118"/>
      <c r="AO145" s="118"/>
      <c r="AP145" s="118"/>
      <c r="AQ145" s="118"/>
      <c r="AR145" s="118"/>
      <c r="AS145" s="118"/>
      <c r="AT145" s="8"/>
      <c r="AU145" s="8"/>
    </row>
    <row r="146" spans="1:47" ht="52.5" customHeight="1" x14ac:dyDescent="0.25">
      <c r="A146" s="116">
        <v>3</v>
      </c>
      <c r="B146" s="116" t="s">
        <v>36</v>
      </c>
      <c r="C146" s="116" t="s">
        <v>89</v>
      </c>
      <c r="D146" s="233" t="s">
        <v>144</v>
      </c>
      <c r="E146" s="212"/>
      <c r="F146" s="212"/>
      <c r="G146" s="212"/>
      <c r="H146" s="212"/>
      <c r="I146" s="212"/>
      <c r="J146" s="212"/>
      <c r="K146" s="212"/>
      <c r="L146" s="212"/>
      <c r="M146" s="212"/>
      <c r="N146" s="212"/>
      <c r="O146" s="212"/>
      <c r="P146" s="212"/>
      <c r="Q146" s="212"/>
      <c r="R146" s="212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8"/>
      <c r="AU146" s="8"/>
    </row>
    <row r="147" spans="1:47" ht="21.75" customHeight="1" x14ac:dyDescent="0.25">
      <c r="A147" s="116">
        <v>4</v>
      </c>
      <c r="B147" s="116" t="s">
        <v>37</v>
      </c>
      <c r="C147" s="27" t="s">
        <v>81</v>
      </c>
      <c r="D147" s="233" t="s">
        <v>141</v>
      </c>
      <c r="E147" s="233"/>
      <c r="F147" s="233"/>
      <c r="G147" s="233"/>
      <c r="H147" s="233"/>
      <c r="I147" s="233"/>
      <c r="J147" s="233"/>
      <c r="K147" s="233"/>
      <c r="L147" s="233"/>
      <c r="M147" s="233"/>
      <c r="N147" s="233"/>
      <c r="O147" s="233"/>
      <c r="P147" s="233"/>
      <c r="Q147" s="233"/>
      <c r="R147" s="233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8"/>
      <c r="AU147" s="8"/>
    </row>
    <row r="148" spans="1:47" ht="20.25" customHeight="1" x14ac:dyDescent="0.25">
      <c r="A148" s="117"/>
      <c r="B148" s="235" t="s">
        <v>86</v>
      </c>
      <c r="C148" s="236"/>
      <c r="D148" s="236"/>
      <c r="E148" s="236"/>
      <c r="F148" s="236"/>
      <c r="G148" s="236"/>
      <c r="H148" s="236"/>
      <c r="I148" s="236"/>
      <c r="J148" s="236"/>
      <c r="K148" s="236"/>
      <c r="L148" s="236"/>
      <c r="M148" s="236"/>
      <c r="N148" s="236"/>
      <c r="O148" s="236"/>
      <c r="P148" s="236"/>
      <c r="Q148" s="236"/>
      <c r="R148" s="236"/>
      <c r="S148" s="120"/>
      <c r="T148" s="120"/>
      <c r="U148" s="120"/>
      <c r="V148" s="120"/>
      <c r="W148" s="120"/>
      <c r="X148" s="120"/>
      <c r="Y148" s="120"/>
      <c r="Z148" s="120"/>
      <c r="AA148" s="120"/>
      <c r="AB148" s="120"/>
      <c r="AC148" s="120"/>
      <c r="AD148" s="120"/>
      <c r="AE148" s="120"/>
      <c r="AF148" s="120"/>
      <c r="AG148" s="120"/>
      <c r="AH148" s="120"/>
      <c r="AI148" s="120"/>
      <c r="AJ148" s="120"/>
      <c r="AK148" s="120"/>
      <c r="AL148" s="120"/>
      <c r="AM148" s="120"/>
      <c r="AN148" s="120"/>
      <c r="AO148" s="120"/>
      <c r="AP148" s="120"/>
      <c r="AQ148" s="120"/>
      <c r="AR148" s="120"/>
      <c r="AS148" s="120"/>
      <c r="AT148" s="8"/>
      <c r="AU148" s="8"/>
    </row>
    <row r="149" spans="1:47" ht="27" customHeight="1" x14ac:dyDescent="0.25">
      <c r="A149" s="116">
        <v>1</v>
      </c>
      <c r="B149" s="116" t="s">
        <v>34</v>
      </c>
      <c r="C149" s="116" t="s">
        <v>89</v>
      </c>
      <c r="D149" s="237" t="s">
        <v>145</v>
      </c>
      <c r="E149" s="238"/>
      <c r="F149" s="238"/>
      <c r="G149" s="238"/>
      <c r="H149" s="238"/>
      <c r="I149" s="238"/>
      <c r="J149" s="238"/>
      <c r="K149" s="238"/>
      <c r="L149" s="238"/>
      <c r="M149" s="238"/>
      <c r="N149" s="238"/>
      <c r="O149" s="238"/>
      <c r="P149" s="238"/>
      <c r="Q149" s="238"/>
      <c r="R149" s="240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8"/>
      <c r="AU149" s="8"/>
    </row>
    <row r="150" spans="1:47" ht="21" customHeight="1" x14ac:dyDescent="0.25">
      <c r="A150" s="116">
        <v>2</v>
      </c>
      <c r="B150" s="116" t="s">
        <v>35</v>
      </c>
      <c r="C150" s="116" t="s">
        <v>22</v>
      </c>
      <c r="D150" s="233" t="s">
        <v>131</v>
      </c>
      <c r="E150" s="233"/>
      <c r="F150" s="233"/>
      <c r="G150" s="233"/>
      <c r="H150" s="233"/>
      <c r="I150" s="233"/>
      <c r="J150" s="233"/>
      <c r="K150" s="233"/>
      <c r="L150" s="233"/>
      <c r="M150" s="233"/>
      <c r="N150" s="233"/>
      <c r="O150" s="233"/>
      <c r="P150" s="233"/>
      <c r="Q150" s="233"/>
      <c r="R150" s="233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  <c r="AC150" s="118"/>
      <c r="AD150" s="118"/>
      <c r="AE150" s="118"/>
      <c r="AF150" s="118"/>
      <c r="AG150" s="118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8"/>
      <c r="AS150" s="118"/>
      <c r="AT150" s="8"/>
      <c r="AU150" s="8"/>
    </row>
    <row r="151" spans="1:47" ht="34.5" customHeight="1" x14ac:dyDescent="0.25">
      <c r="A151" s="116">
        <v>3</v>
      </c>
      <c r="B151" s="116" t="s">
        <v>36</v>
      </c>
      <c r="C151" s="116" t="s">
        <v>89</v>
      </c>
      <c r="D151" s="233" t="s">
        <v>133</v>
      </c>
      <c r="E151" s="233"/>
      <c r="F151" s="233"/>
      <c r="G151" s="233"/>
      <c r="H151" s="233"/>
      <c r="I151" s="233"/>
      <c r="J151" s="233"/>
      <c r="K151" s="233"/>
      <c r="L151" s="233"/>
      <c r="M151" s="233"/>
      <c r="N151" s="233"/>
      <c r="O151" s="233"/>
      <c r="P151" s="233"/>
      <c r="Q151" s="233"/>
      <c r="R151" s="233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8"/>
      <c r="AU151" s="8"/>
    </row>
    <row r="152" spans="1:47" ht="21" customHeight="1" x14ac:dyDescent="0.25">
      <c r="A152" s="116">
        <v>4</v>
      </c>
      <c r="B152" s="116" t="s">
        <v>37</v>
      </c>
      <c r="C152" s="27" t="s">
        <v>81</v>
      </c>
      <c r="D152" s="234" t="s">
        <v>132</v>
      </c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  <c r="R152" s="234"/>
      <c r="S152" s="118"/>
      <c r="T152" s="118"/>
      <c r="U152" s="118"/>
      <c r="V152" s="118"/>
      <c r="W152" s="118"/>
      <c r="X152" s="118"/>
      <c r="Y152" s="118"/>
      <c r="Z152" s="118"/>
      <c r="AA152" s="118"/>
      <c r="AB152" s="118"/>
      <c r="AC152" s="118"/>
      <c r="AD152" s="118"/>
      <c r="AE152" s="118"/>
      <c r="AF152" s="118"/>
      <c r="AG152" s="118"/>
      <c r="AH152" s="118"/>
      <c r="AI152" s="118"/>
      <c r="AJ152" s="118"/>
      <c r="AK152" s="118"/>
      <c r="AL152" s="118"/>
      <c r="AM152" s="118"/>
      <c r="AN152" s="118"/>
      <c r="AO152" s="118"/>
      <c r="AP152" s="118"/>
      <c r="AQ152" s="118"/>
      <c r="AR152" s="118"/>
      <c r="AS152" s="118"/>
      <c r="AT152" s="8"/>
      <c r="AU152" s="8"/>
    </row>
    <row r="153" spans="1:47" ht="6" customHeight="1" x14ac:dyDescent="0.25">
      <c r="A153" s="8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</row>
    <row r="154" spans="1:47" ht="20.25" customHeight="1" x14ac:dyDescent="0.25">
      <c r="A154" s="228" t="s">
        <v>146</v>
      </c>
      <c r="B154" s="228"/>
      <c r="C154" s="228"/>
      <c r="D154" s="228"/>
      <c r="E154" s="228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</row>
    <row r="155" spans="1:47" ht="4.5" customHeight="1" x14ac:dyDescent="0.25">
      <c r="A155" s="121"/>
      <c r="B155" s="121"/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</row>
    <row r="156" spans="1:47" ht="18.75" customHeight="1" x14ac:dyDescent="0.25">
      <c r="A156" s="31" t="s">
        <v>39</v>
      </c>
      <c r="C156" s="13"/>
      <c r="D156" s="13"/>
      <c r="E156" s="13"/>
      <c r="F156" s="13"/>
      <c r="G156" s="13"/>
      <c r="H156" s="13"/>
      <c r="I156" s="13"/>
    </row>
    <row r="157" spans="1:47" ht="4.5" customHeight="1" x14ac:dyDescent="0.25">
      <c r="C157" s="13"/>
      <c r="D157" s="13"/>
      <c r="E157" s="13"/>
      <c r="F157" s="13"/>
      <c r="G157" s="13"/>
      <c r="H157" s="13"/>
      <c r="I157" s="13"/>
    </row>
    <row r="158" spans="1:47" ht="17.25" customHeight="1" x14ac:dyDescent="0.25">
      <c r="B158" s="45" t="s">
        <v>150</v>
      </c>
    </row>
    <row r="159" spans="1:47" ht="15.75" x14ac:dyDescent="0.25">
      <c r="B159" s="3"/>
    </row>
    <row r="160" spans="1:47" ht="15.75" x14ac:dyDescent="0.25">
      <c r="B160" s="3" t="s">
        <v>149</v>
      </c>
      <c r="L160" s="199"/>
      <c r="M160" s="199"/>
      <c r="O160" s="218" t="s">
        <v>91</v>
      </c>
      <c r="P160" s="218"/>
      <c r="Q160" s="218"/>
    </row>
    <row r="161" spans="2:17" ht="20.25" customHeight="1" x14ac:dyDescent="0.25">
      <c r="B161" s="11"/>
      <c r="L161" s="204" t="s">
        <v>21</v>
      </c>
      <c r="M161" s="204"/>
      <c r="O161" s="219" t="s">
        <v>92</v>
      </c>
      <c r="P161" s="219"/>
      <c r="Q161" s="219"/>
    </row>
    <row r="162" spans="2:17" ht="15.75" x14ac:dyDescent="0.25">
      <c r="B162" s="31" t="s">
        <v>69</v>
      </c>
      <c r="L162" s="199"/>
      <c r="M162" s="199"/>
      <c r="O162" s="218" t="s">
        <v>93</v>
      </c>
      <c r="P162" s="218"/>
      <c r="Q162" s="218"/>
    </row>
    <row r="163" spans="2:17" x14ac:dyDescent="0.25">
      <c r="L163" s="204" t="s">
        <v>21</v>
      </c>
      <c r="M163" s="204"/>
      <c r="O163" s="219" t="s">
        <v>92</v>
      </c>
      <c r="P163" s="219"/>
      <c r="Q163" s="219"/>
    </row>
  </sheetData>
  <mergeCells count="160">
    <mergeCell ref="B106:G106"/>
    <mergeCell ref="B95:G95"/>
    <mergeCell ref="B96:G96"/>
    <mergeCell ref="B100:G100"/>
    <mergeCell ref="B102:G102"/>
    <mergeCell ref="B103:G103"/>
    <mergeCell ref="B99:G99"/>
    <mergeCell ref="B101:G101"/>
    <mergeCell ref="B104:G104"/>
    <mergeCell ref="B105:G105"/>
    <mergeCell ref="I79:I80"/>
    <mergeCell ref="B85:G85"/>
    <mergeCell ref="B94:G94"/>
    <mergeCell ref="B93:G93"/>
    <mergeCell ref="B92:G92"/>
    <mergeCell ref="B87:G87"/>
    <mergeCell ref="B131:G131"/>
    <mergeCell ref="B107:G107"/>
    <mergeCell ref="B109:G109"/>
    <mergeCell ref="B110:G110"/>
    <mergeCell ref="B112:G112"/>
    <mergeCell ref="B111:G111"/>
    <mergeCell ref="B114:G114"/>
    <mergeCell ref="B113:R113"/>
    <mergeCell ref="B143:R143"/>
    <mergeCell ref="D139:R139"/>
    <mergeCell ref="D135:R135"/>
    <mergeCell ref="D136:R136"/>
    <mergeCell ref="B137:R137"/>
    <mergeCell ref="B108:G108"/>
    <mergeCell ref="B132:R132"/>
    <mergeCell ref="B123:G123"/>
    <mergeCell ref="B115:G115"/>
    <mergeCell ref="B130:G130"/>
    <mergeCell ref="D152:R152"/>
    <mergeCell ref="B148:R148"/>
    <mergeCell ref="D138:R138"/>
    <mergeCell ref="D141:R141"/>
    <mergeCell ref="D147:R147"/>
    <mergeCell ref="D149:R149"/>
    <mergeCell ref="D150:R150"/>
    <mergeCell ref="D144:R144"/>
    <mergeCell ref="D142:R142"/>
    <mergeCell ref="D145:R145"/>
    <mergeCell ref="A139:A140"/>
    <mergeCell ref="B139:B140"/>
    <mergeCell ref="D146:R146"/>
    <mergeCell ref="O163:Q163"/>
    <mergeCell ref="B74:G74"/>
    <mergeCell ref="B75:G75"/>
    <mergeCell ref="B79:G79"/>
    <mergeCell ref="B84:G84"/>
    <mergeCell ref="O160:Q160"/>
    <mergeCell ref="D151:R151"/>
    <mergeCell ref="C34:O34"/>
    <mergeCell ref="F27:N27"/>
    <mergeCell ref="B22:R22"/>
    <mergeCell ref="B58:F58"/>
    <mergeCell ref="C24:O24"/>
    <mergeCell ref="C25:O25"/>
    <mergeCell ref="J39:L39"/>
    <mergeCell ref="B39:I40"/>
    <mergeCell ref="B43:I43"/>
    <mergeCell ref="C50:R50"/>
    <mergeCell ref="C51:R51"/>
    <mergeCell ref="B59:E59"/>
    <mergeCell ref="B44:I44"/>
    <mergeCell ref="C49:R49"/>
    <mergeCell ref="O162:Q162"/>
    <mergeCell ref="B121:G121"/>
    <mergeCell ref="B122:G122"/>
    <mergeCell ref="L161:M161"/>
    <mergeCell ref="B126:G126"/>
    <mergeCell ref="B127:G127"/>
    <mergeCell ref="B125:G125"/>
    <mergeCell ref="O161:Q161"/>
    <mergeCell ref="A154:R154"/>
    <mergeCell ref="D140:R140"/>
    <mergeCell ref="U90:V90"/>
    <mergeCell ref="C32:O32"/>
    <mergeCell ref="J56:L56"/>
    <mergeCell ref="B82:G82"/>
    <mergeCell ref="B65:G66"/>
    <mergeCell ref="B60:F60"/>
    <mergeCell ref="B72:G72"/>
    <mergeCell ref="B86:G86"/>
    <mergeCell ref="P65:R65"/>
    <mergeCell ref="B69:G69"/>
    <mergeCell ref="B81:G81"/>
    <mergeCell ref="B80:G80"/>
    <mergeCell ref="B71:G71"/>
    <mergeCell ref="J65:L65"/>
    <mergeCell ref="I65:I66"/>
    <mergeCell ref="B73:G73"/>
    <mergeCell ref="B70:G70"/>
    <mergeCell ref="B76:G76"/>
    <mergeCell ref="B78:G78"/>
    <mergeCell ref="I77:I78"/>
    <mergeCell ref="L163:M163"/>
    <mergeCell ref="B124:G124"/>
    <mergeCell ref="B120:G120"/>
    <mergeCell ref="B116:G116"/>
    <mergeCell ref="A39:A40"/>
    <mergeCell ref="B41:I41"/>
    <mergeCell ref="A56:A57"/>
    <mergeCell ref="G56:I56"/>
    <mergeCell ref="B45:I45"/>
    <mergeCell ref="A65:A66"/>
    <mergeCell ref="L162:M162"/>
    <mergeCell ref="H65:H66"/>
    <mergeCell ref="M65:O65"/>
    <mergeCell ref="B90:G90"/>
    <mergeCell ref="L160:M160"/>
    <mergeCell ref="B128:G128"/>
    <mergeCell ref="B118:G118"/>
    <mergeCell ref="B129:G129"/>
    <mergeCell ref="B119:G119"/>
    <mergeCell ref="B68:R68"/>
    <mergeCell ref="B61:O61"/>
    <mergeCell ref="B56:F57"/>
    <mergeCell ref="B117:G117"/>
    <mergeCell ref="B89:G89"/>
    <mergeCell ref="B97:G97"/>
    <mergeCell ref="B98:G98"/>
    <mergeCell ref="B88:R88"/>
    <mergeCell ref="B83:G83"/>
    <mergeCell ref="B91:G91"/>
    <mergeCell ref="B77:G77"/>
    <mergeCell ref="B13:C13"/>
    <mergeCell ref="B14:C14"/>
    <mergeCell ref="I9:N9"/>
    <mergeCell ref="I10:N10"/>
    <mergeCell ref="G13:N13"/>
    <mergeCell ref="G14:N14"/>
    <mergeCell ref="P39:R39"/>
    <mergeCell ref="G16:N16"/>
    <mergeCell ref="B16:C16"/>
    <mergeCell ref="B17:C17"/>
    <mergeCell ref="H19:I19"/>
    <mergeCell ref="H20:I20"/>
    <mergeCell ref="B19:C19"/>
    <mergeCell ref="K19:O19"/>
    <mergeCell ref="B20:C20"/>
    <mergeCell ref="E19:G19"/>
    <mergeCell ref="B42:I42"/>
    <mergeCell ref="B46:R46"/>
    <mergeCell ref="M39:O39"/>
    <mergeCell ref="C33:O33"/>
    <mergeCell ref="B67:G67"/>
    <mergeCell ref="E20:G20"/>
    <mergeCell ref="M56:O56"/>
    <mergeCell ref="Q20:R20"/>
    <mergeCell ref="K20:O20"/>
    <mergeCell ref="C31:O31"/>
    <mergeCell ref="Q13:R13"/>
    <mergeCell ref="Q14:R14"/>
    <mergeCell ref="Q16:R16"/>
    <mergeCell ref="Q17:R17"/>
    <mergeCell ref="G17:N17"/>
    <mergeCell ref="Q19:R19"/>
  </mergeCells>
  <phoneticPr fontId="11" type="noConversion"/>
  <conditionalFormatting sqref="U77:U78">
    <cfRule type="cellIs" dxfId="1" priority="2" stopIfTrue="1" operator="equal">
      <formula>$G76</formula>
    </cfRule>
  </conditionalFormatting>
  <conditionalFormatting sqref="T129:T131">
    <cfRule type="cellIs" dxfId="0" priority="1" stopIfTrue="1" operator="equal">
      <formula>#REF!</formula>
    </cfRule>
  </conditionalFormatting>
  <pageMargins left="0.19685039370078741" right="0.19685039370078741" top="0.19685039370078741" bottom="0.19685039370078741" header="0.31496062992125984" footer="0.31496062992125984"/>
  <pageSetup paperSize="9" scale="62" orientation="landscape" verticalDpi="0" r:id="rId1"/>
  <rowBreaks count="4" manualBreakCount="4">
    <brk id="45" max="17" man="1"/>
    <brk id="78" max="17" man="1"/>
    <brk id="103" max="17" man="1"/>
    <brk id="129" max="17" man="1"/>
  </rowBreaks>
  <colBreaks count="1" manualBreakCount="1">
    <brk id="18" max="2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1417461</vt:lpstr>
      <vt:lpstr>'1417461'!Область_друку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2024-01-23T06:54:52Z</cp:lastPrinted>
  <dcterms:created xsi:type="dcterms:W3CDTF">2019-01-14T08:15:45Z</dcterms:created>
  <dcterms:modified xsi:type="dcterms:W3CDTF">2024-02-08T15:17:11Z</dcterms:modified>
</cp:coreProperties>
</file>