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березень\2103\Звіти по паспортах УКІ\"/>
    </mc:Choice>
  </mc:AlternateContent>
  <bookViews>
    <workbookView xWindow="0" yWindow="0" windowWidth="20490" windowHeight="6555"/>
  </bookViews>
  <sheets>
    <sheet name="1417670" sheetId="1" r:id="rId1"/>
  </sheets>
  <definedNames>
    <definedName name="_xlnm.Print_Area" localSheetId="0">'1417670'!$A$1:$AT$200</definedName>
  </definedNames>
  <calcPr calcId="152511"/>
</workbook>
</file>

<file path=xl/calcChain.xml><?xml version="1.0" encoding="utf-8"?>
<calcChain xmlns="http://schemas.openxmlformats.org/spreadsheetml/2006/main">
  <c r="AO156" i="1" l="1"/>
  <c r="AJ156" i="1"/>
  <c r="AQ154" i="1"/>
  <c r="AS152" i="1"/>
  <c r="AT152" i="1" s="1"/>
  <c r="AQ152" i="1"/>
  <c r="AL152" i="1"/>
  <c r="AN150" i="1"/>
  <c r="AS150" i="1" s="1"/>
  <c r="AT150" i="1" s="1"/>
  <c r="AL150" i="1"/>
  <c r="AN131" i="1"/>
  <c r="AQ91" i="1"/>
  <c r="AI44" i="1"/>
  <c r="AI69" i="1" s="1"/>
  <c r="AL69" i="1" s="1"/>
  <c r="AI67" i="1"/>
  <c r="AL67" i="1"/>
  <c r="AF68" i="1"/>
  <c r="AN68" i="1" s="1"/>
  <c r="AQ68" i="1" s="1"/>
  <c r="AL68" i="1"/>
  <c r="AD67" i="1"/>
  <c r="AI91" i="1" s="1"/>
  <c r="AI50" i="1"/>
  <c r="AN89" i="1"/>
  <c r="AQ89" i="1" s="1"/>
  <c r="AI66" i="1"/>
  <c r="AI65" i="1"/>
  <c r="AI61" i="1"/>
  <c r="AN122" i="1" s="1"/>
  <c r="AN62" i="1"/>
  <c r="AQ62" i="1"/>
  <c r="AL60" i="1"/>
  <c r="AL62" i="1"/>
  <c r="AL63" i="1"/>
  <c r="AL64" i="1"/>
  <c r="AF64" i="1"/>
  <c r="AN64" i="1" s="1"/>
  <c r="AQ64" i="1" s="1"/>
  <c r="AF63" i="1"/>
  <c r="AN63" i="1" s="1"/>
  <c r="AQ63" i="1" s="1"/>
  <c r="AF62" i="1"/>
  <c r="AF61" i="1"/>
  <c r="AF60" i="1"/>
  <c r="AN60" i="1" s="1"/>
  <c r="AQ60" i="1" s="1"/>
  <c r="AD57" i="1"/>
  <c r="AI122" i="1" s="1"/>
  <c r="AD54" i="1"/>
  <c r="AF54" i="1" s="1"/>
  <c r="AD51" i="1"/>
  <c r="AD50" i="1" s="1"/>
  <c r="AD48" i="1"/>
  <c r="AD47" i="1"/>
  <c r="AF47" i="1" s="1"/>
  <c r="AN47" i="1" s="1"/>
  <c r="AQ47" i="1" s="1"/>
  <c r="AO135" i="1"/>
  <c r="AN135" i="1"/>
  <c r="AQ135" i="1" s="1"/>
  <c r="AO134" i="1"/>
  <c r="AN134" i="1"/>
  <c r="AS134" i="1" s="1"/>
  <c r="AT134" i="1" s="1"/>
  <c r="AO133" i="1"/>
  <c r="AN133" i="1"/>
  <c r="AQ133" i="1" s="1"/>
  <c r="AO132" i="1"/>
  <c r="AN132" i="1"/>
  <c r="AI135" i="1"/>
  <c r="AL135" i="1" s="1"/>
  <c r="AI134" i="1"/>
  <c r="AL134" i="1"/>
  <c r="AI133" i="1"/>
  <c r="AL133" i="1" s="1"/>
  <c r="AI132" i="1"/>
  <c r="AL132" i="1"/>
  <c r="AI131" i="1"/>
  <c r="AL131" i="1" s="1"/>
  <c r="AN121" i="1"/>
  <c r="AN127" i="1" s="1"/>
  <c r="AQ121" i="1"/>
  <c r="AN107" i="1"/>
  <c r="AQ107" i="1" s="1"/>
  <c r="AI107" i="1"/>
  <c r="AS103" i="1"/>
  <c r="AT103" i="1" s="1"/>
  <c r="AN105" i="1"/>
  <c r="AQ103" i="1"/>
  <c r="AI105" i="1"/>
  <c r="AL105" i="1" s="1"/>
  <c r="AL103" i="1"/>
  <c r="AQ101" i="1"/>
  <c r="AL101" i="1"/>
  <c r="AO117" i="1"/>
  <c r="AO136" i="1" s="1"/>
  <c r="AJ117" i="1"/>
  <c r="AJ136" i="1"/>
  <c r="AS113" i="1"/>
  <c r="AT113" i="1" s="1"/>
  <c r="AQ113" i="1"/>
  <c r="AL113" i="1"/>
  <c r="AI46" i="1"/>
  <c r="AN111" i="1" s="1"/>
  <c r="AD44" i="1"/>
  <c r="AF44" i="1" s="1"/>
  <c r="AI87" i="1"/>
  <c r="AL87" i="1" s="1"/>
  <c r="AJ50" i="1"/>
  <c r="AL49" i="1"/>
  <c r="AF49" i="1"/>
  <c r="AN49" i="1"/>
  <c r="AQ49" i="1"/>
  <c r="AL48" i="1"/>
  <c r="AF48" i="1"/>
  <c r="AN48" i="1"/>
  <c r="AQ48" i="1"/>
  <c r="AL47" i="1"/>
  <c r="AN45" i="1"/>
  <c r="AQ45" i="1"/>
  <c r="AL45" i="1"/>
  <c r="AF45" i="1"/>
  <c r="A88" i="1"/>
  <c r="A89" i="1"/>
  <c r="A90" i="1"/>
  <c r="A131" i="1"/>
  <c r="A132" i="1" s="1"/>
  <c r="A133" i="1" s="1"/>
  <c r="A134" i="1" s="1"/>
  <c r="A135" i="1" s="1"/>
  <c r="A136" i="1" s="1"/>
  <c r="AO146" i="1"/>
  <c r="AJ146" i="1"/>
  <c r="AI140" i="1"/>
  <c r="AI139" i="1" s="1"/>
  <c r="AQ132" i="1"/>
  <c r="AV136" i="1"/>
  <c r="AV135" i="1"/>
  <c r="AV134" i="1"/>
  <c r="AV133" i="1"/>
  <c r="AV132" i="1"/>
  <c r="AQ124" i="1"/>
  <c r="AD65" i="1"/>
  <c r="AI90" i="1" s="1"/>
  <c r="AF65" i="1"/>
  <c r="AN65" i="1" s="1"/>
  <c r="AQ65" i="1" s="1"/>
  <c r="AL51" i="1"/>
  <c r="AL52" i="1"/>
  <c r="AL53" i="1"/>
  <c r="AL54" i="1"/>
  <c r="AL55" i="1"/>
  <c r="AL56" i="1"/>
  <c r="AL57" i="1"/>
  <c r="AL58" i="1"/>
  <c r="AL59" i="1"/>
  <c r="AS125" i="1"/>
  <c r="AT125" i="1" s="1"/>
  <c r="AS130" i="1"/>
  <c r="AT130" i="1"/>
  <c r="AS142" i="1"/>
  <c r="AT142" i="1"/>
  <c r="AQ125" i="1"/>
  <c r="AQ130" i="1"/>
  <c r="AQ131" i="1"/>
  <c r="AQ142" i="1"/>
  <c r="AL124" i="1"/>
  <c r="AL125" i="1"/>
  <c r="AL130" i="1"/>
  <c r="AL142" i="1"/>
  <c r="AF59" i="1"/>
  <c r="AN59" i="1" s="1"/>
  <c r="AQ59" i="1" s="1"/>
  <c r="AF58" i="1"/>
  <c r="AF56" i="1"/>
  <c r="AN56" i="1"/>
  <c r="AQ56" i="1" s="1"/>
  <c r="AF55" i="1"/>
  <c r="AN55" i="1" s="1"/>
  <c r="AQ55" i="1" s="1"/>
  <c r="AJ135" i="1"/>
  <c r="AF53" i="1"/>
  <c r="AN53" i="1" s="1"/>
  <c r="AQ53" i="1" s="1"/>
  <c r="AF66" i="1"/>
  <c r="AN66" i="1"/>
  <c r="AQ66" i="1" s="1"/>
  <c r="AO69" i="1"/>
  <c r="AF57" i="1"/>
  <c r="AN57" i="1" s="1"/>
  <c r="AQ57" i="1" s="1"/>
  <c r="AQ105" i="1"/>
  <c r="AS101" i="1"/>
  <c r="AT101" i="1"/>
  <c r="AJ69" i="1"/>
  <c r="AF52" i="1"/>
  <c r="AN52" i="1" s="1"/>
  <c r="AQ52" i="1" s="1"/>
  <c r="AS124" i="1"/>
  <c r="AT124" i="1" s="1"/>
  <c r="AS107" i="1"/>
  <c r="AT107" i="1" s="1"/>
  <c r="AS131" i="1"/>
  <c r="AT131" i="1"/>
  <c r="AS132" i="1"/>
  <c r="AT132" i="1" s="1"/>
  <c r="AL107" i="1"/>
  <c r="AF51" i="1"/>
  <c r="AJ132" i="1" s="1"/>
  <c r="AN51" i="1"/>
  <c r="AQ51" i="1" s="1"/>
  <c r="AN58" i="1"/>
  <c r="AQ58" i="1"/>
  <c r="AJ133" i="1"/>
  <c r="AS135" i="1"/>
  <c r="AT135" i="1" s="1"/>
  <c r="AL140" i="1"/>
  <c r="AI144" i="1"/>
  <c r="AL144" i="1" s="1"/>
  <c r="AI149" i="1"/>
  <c r="AL149" i="1" s="1"/>
  <c r="AI154" i="1"/>
  <c r="AL154" i="1" s="1"/>
  <c r="AL65" i="1"/>
  <c r="AN90" i="1"/>
  <c r="AQ90" i="1" s="1"/>
  <c r="AL66" i="1"/>
  <c r="AN140" i="1"/>
  <c r="AN139" i="1" s="1"/>
  <c r="AL61" i="1"/>
  <c r="AQ134" i="1"/>
  <c r="AS133" i="1"/>
  <c r="AT133" i="1" s="1"/>
  <c r="AI121" i="1"/>
  <c r="AI136" i="1" s="1"/>
  <c r="AL136" i="1" s="1"/>
  <c r="AL50" i="1"/>
  <c r="AL46" i="1"/>
  <c r="AN88" i="1"/>
  <c r="AS140" i="1"/>
  <c r="AT140" i="1"/>
  <c r="AQ140" i="1"/>
  <c r="AN144" i="1"/>
  <c r="AI127" i="1"/>
  <c r="AL127" i="1"/>
  <c r="AL44" i="1"/>
  <c r="AN87" i="1"/>
  <c r="AN92" i="1" s="1"/>
  <c r="AQ87" i="1"/>
  <c r="AS144" i="1"/>
  <c r="AT144" i="1"/>
  <c r="AQ144" i="1"/>
  <c r="AQ127" i="1" l="1"/>
  <c r="AS127" i="1"/>
  <c r="AT127" i="1" s="1"/>
  <c r="AN128" i="1"/>
  <c r="AN136" i="1"/>
  <c r="AN120" i="1"/>
  <c r="AS122" i="1"/>
  <c r="AT122" i="1" s="1"/>
  <c r="AQ122" i="1"/>
  <c r="AQ92" i="1"/>
  <c r="AF50" i="1"/>
  <c r="AI89" i="1"/>
  <c r="AL89" i="1" s="1"/>
  <c r="AS90" i="1"/>
  <c r="AT90" i="1" s="1"/>
  <c r="AL90" i="1"/>
  <c r="AN67" i="1"/>
  <c r="AQ67" i="1" s="1"/>
  <c r="AJ134" i="1"/>
  <c r="AN54" i="1"/>
  <c r="AQ54" i="1" s="1"/>
  <c r="AQ111" i="1"/>
  <c r="AN110" i="1"/>
  <c r="AN115" i="1"/>
  <c r="AL122" i="1"/>
  <c r="AI120" i="1"/>
  <c r="AL120" i="1" s="1"/>
  <c r="AI128" i="1"/>
  <c r="AL128" i="1" s="1"/>
  <c r="AN50" i="1"/>
  <c r="AQ50" i="1" s="1"/>
  <c r="AI146" i="1"/>
  <c r="AL146" i="1" s="1"/>
  <c r="AL139" i="1"/>
  <c r="AS139" i="1"/>
  <c r="AT139" i="1" s="1"/>
  <c r="AN146" i="1"/>
  <c r="AQ139" i="1"/>
  <c r="AS91" i="1"/>
  <c r="AT91" i="1" s="1"/>
  <c r="AL91" i="1"/>
  <c r="AS87" i="1"/>
  <c r="AQ88" i="1"/>
  <c r="AS105" i="1"/>
  <c r="AT105" i="1" s="1"/>
  <c r="AN149" i="1"/>
  <c r="AS154" i="1"/>
  <c r="AT154" i="1" s="1"/>
  <c r="AD46" i="1"/>
  <c r="AD69" i="1" s="1"/>
  <c r="AF69" i="1" s="1"/>
  <c r="AN61" i="1"/>
  <c r="AQ61" i="1" s="1"/>
  <c r="AF67" i="1"/>
  <c r="AQ150" i="1"/>
  <c r="AN44" i="1"/>
  <c r="AS121" i="1"/>
  <c r="AT121" i="1" s="1"/>
  <c r="AI156" i="1"/>
  <c r="AL156" i="1" s="1"/>
  <c r="AL121" i="1"/>
  <c r="AI88" i="1" l="1"/>
  <c r="AI111" i="1"/>
  <c r="AF46" i="1"/>
  <c r="AN46" i="1" s="1"/>
  <c r="AQ46" i="1" s="1"/>
  <c r="AS136" i="1"/>
  <c r="AT136" i="1" s="1"/>
  <c r="AQ136" i="1"/>
  <c r="AS146" i="1"/>
  <c r="AT146" i="1" s="1"/>
  <c r="AQ146" i="1"/>
  <c r="AQ44" i="1"/>
  <c r="AS128" i="1"/>
  <c r="AT128" i="1" s="1"/>
  <c r="AQ128" i="1"/>
  <c r="AQ120" i="1"/>
  <c r="AS120" i="1"/>
  <c r="AT120" i="1" s="1"/>
  <c r="AT87" i="1"/>
  <c r="AQ149" i="1"/>
  <c r="AN156" i="1"/>
  <c r="AS149" i="1"/>
  <c r="AT149" i="1" s="1"/>
  <c r="AQ115" i="1"/>
  <c r="AQ110" i="1"/>
  <c r="AN117" i="1"/>
  <c r="AS89" i="1"/>
  <c r="AT89" i="1" s="1"/>
  <c r="AQ117" i="1" l="1"/>
  <c r="AI115" i="1"/>
  <c r="AL111" i="1"/>
  <c r="AI110" i="1"/>
  <c r="AS111" i="1"/>
  <c r="AT111" i="1" s="1"/>
  <c r="AQ156" i="1"/>
  <c r="AS156" i="1"/>
  <c r="AT156" i="1" s="1"/>
  <c r="AN69" i="1"/>
  <c r="AQ69" i="1" s="1"/>
  <c r="AL88" i="1"/>
  <c r="AS88" i="1"/>
  <c r="AI92" i="1"/>
  <c r="AT88" i="1" l="1"/>
  <c r="AS92" i="1"/>
  <c r="AT92" i="1" s="1"/>
  <c r="AI117" i="1"/>
  <c r="AL110" i="1"/>
  <c r="AS110" i="1"/>
  <c r="AT110" i="1" s="1"/>
  <c r="AL92" i="1"/>
  <c r="AV92" i="1"/>
  <c r="AL115" i="1"/>
  <c r="AS115" i="1"/>
  <c r="AT115" i="1" s="1"/>
  <c r="AL117" i="1" l="1"/>
  <c r="AS117" i="1"/>
  <c r="AT117" i="1" s="1"/>
</calcChain>
</file>

<file path=xl/sharedStrings.xml><?xml version="1.0" encoding="utf-8"?>
<sst xmlns="http://schemas.openxmlformats.org/spreadsheetml/2006/main" count="507" uniqueCount="187">
  <si>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</si>
  <si>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</si>
  <si>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</si>
  <si>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</si>
  <si>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</si>
  <si>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</si>
  <si>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</si>
  <si>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</si>
  <si>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</si>
  <si>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</si>
  <si>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</si>
  <si>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</si>
  <si>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</si>
  <si>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</si>
  <si>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</si>
  <si>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Результативні показники бюджетної програми та аналіз їх виконання: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</si>
  <si>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</si>
  <si>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</si>
  <si>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</si>
  <si>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</si>
  <si>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</si>
  <si>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Фактичні результативні показники, досягнуті за рахунок касових видатків (наданих кредитів)</t>
  </si>
  <si>
    <t>0490</t>
  </si>
  <si>
    <t xml:space="preserve">Внески до статутного капіталу суб’єктів господарювання </t>
  </si>
  <si>
    <t>розрахунково</t>
  </si>
  <si>
    <t>зведений кошторисний розрахунок</t>
  </si>
  <si>
    <t>продукту</t>
  </si>
  <si>
    <t>ефективності</t>
  </si>
  <si>
    <t>грн</t>
  </si>
  <si>
    <t>од.</t>
  </si>
  <si>
    <t>затрат</t>
  </si>
  <si>
    <t>якості</t>
  </si>
  <si>
    <t>1.</t>
  </si>
  <si>
    <t>03356163</t>
  </si>
  <si>
    <t>(код Програмної класифікації видатків  та кредитування місцевого бюджету)</t>
  </si>
  <si>
    <t>(найменування головного розпорядника коштів місцевого бюджету)</t>
  </si>
  <si>
    <t>(код за ЄДРПОУ)</t>
  </si>
  <si>
    <t>(найменування відповідального виконавця)</t>
  </si>
  <si>
    <t>(код Типової  програмної класифікації видатків 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</si>
  <si>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</si>
  <si>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</si>
  <si>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(код Фунціональної  класифікації видатків та кредитування бюджету)</t>
  </si>
  <si>
    <t>ЗВІТ</t>
  </si>
  <si>
    <t>про виконання паспорта бюджетної програми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</si>
  <si>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</si>
  <si>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</si>
  <si>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Створення умов для сталого функціонування комунальних підприємств та надання послуг населенню</t>
  </si>
  <si>
    <t>Мета бюджетної програми</t>
  </si>
  <si>
    <t>Підтримка підприємств  комунальної форми власності</t>
  </si>
  <si>
    <t>Завдання бюджетної програми</t>
  </si>
  <si>
    <t>Завдання</t>
  </si>
  <si>
    <t>4.</t>
  </si>
  <si>
    <t>5.</t>
  </si>
  <si>
    <t xml:space="preserve">Видатки (надані кредити з бюджету) та напрями використання бюджетних коштів за бюджетною програмою </t>
  </si>
  <si>
    <t>Касові видатки (надані кредити з бюджету)</t>
  </si>
  <si>
    <t>1.1</t>
  </si>
  <si>
    <t>2.1</t>
  </si>
  <si>
    <t>2.2</t>
  </si>
  <si>
    <t xml:space="preserve">9. </t>
  </si>
  <si>
    <t>8.</t>
  </si>
  <si>
    <t>гривень</t>
  </si>
  <si>
    <t>Видатки (надані кредити) на реалізацію місцевих/ регіональних програм, які виконуються в межах бюджетної програми</t>
  </si>
  <si>
    <t>10. Узагальнений висновок про виконання бюджетної програми.</t>
  </si>
  <si>
    <t>Внески до статутного капіталу Хмельницького комунального підприємства "Спецкомунтранс"</t>
  </si>
  <si>
    <t>Внески до статутного капіталу міського комунального підприємства  "Хмельницькводоканал"</t>
  </si>
  <si>
    <t>Управління комунальної інфраструктури Хмельницької міської ради</t>
  </si>
  <si>
    <t>22564000000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</si>
  <si>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</t>
  </si>
  <si>
    <t>рішення сесії міської ради</t>
  </si>
  <si>
    <t xml:space="preserve">співвідношення суми поповнення статутного капіталу до розміру статутного капіталу на початок року </t>
  </si>
  <si>
    <t>Начальник відділу бухгалтерського обліку та звітності - головний бухгалтер</t>
  </si>
  <si>
    <t>лист-звернення</t>
  </si>
  <si>
    <t>від 01 листопада 2022 року № 359)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</si>
  <si>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</si>
  <si>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</si>
  <si>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</si>
  <si>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2.3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</si>
  <si>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</si>
  <si>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</si>
  <si>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</si>
  <si>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Василь КАБАЛЬСЬКИЙ</t>
  </si>
  <si>
    <t>(Власне ім'я, ПРІЗВИЩЕ)</t>
  </si>
  <si>
    <t>Наталія ФУР'ЯНОВА</t>
  </si>
  <si>
    <t>9.1. Аналіз показників бюджетної програми</t>
  </si>
  <si>
    <t>Напрями використання бюджетних коштів*</t>
  </si>
  <si>
    <t>відс.</t>
  </si>
  <si>
    <t>Будівництво ділянки водопроводу діам. 315 мм по вул. К. Степанкова в м. Хмельницький</t>
  </si>
  <si>
    <t xml:space="preserve">Реконструкція самопливного каналізаційного колектора діам.800 мм від ж.б.№203 до колодязя №551а по вул. Проскурівського підпілля в м.Хмельницький </t>
  </si>
  <si>
    <t>Реконструкція напірного каналізаційного колектора діаметром 225 мм від КНС-22, вул. Кам`янецька, 134/1Д в м. Хмельницький</t>
  </si>
  <si>
    <t>Внески до статутного капіталу комунального підприємства по зеленому будівництву і благоустрою міста</t>
  </si>
  <si>
    <t xml:space="preserve">Внески до статутного капіталу спеціалізованого комунального підприємства «Хмельницька міська ритуальна служба» </t>
  </si>
  <si>
    <t xml:space="preserve">Заступник директора департаменту інфраструктури міста – начальник управління комунальної інфраструктури </t>
  </si>
  <si>
    <t>обсяг видатків, в т. ч.:</t>
  </si>
  <si>
    <t xml:space="preserve">рівень готовності об'єкту - реконструкція самопливного каналізаційного колектора від буд. №4А по  вул. Свободи до буд.№20/2 по вул. Зарічанській в м. Хмельницький </t>
  </si>
  <si>
    <t>грн.</t>
  </si>
  <si>
    <t xml:space="preserve">комерційна пропозиція </t>
  </si>
  <si>
    <t xml:space="preserve">продукту </t>
  </si>
  <si>
    <t xml:space="preserve">обсяг видатків на розробку проекту  на нове будівництво  каналізаційного колектору </t>
  </si>
  <si>
    <t>Завдання 4. Поповнення статутного капіталу для функціонування комунального підприємства по зеленому будівництву і благоустрою міста</t>
  </si>
  <si>
    <t>Пояснення: виникла економія коштів.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</si>
  <si>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</si>
  <si>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</si>
  <si>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</si>
  <si>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</si>
  <si>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</si>
  <si>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</si>
  <si>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</si>
  <si>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</si>
  <si>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</si>
  <si>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4.1</t>
  </si>
  <si>
    <t>Пояснення: зміни в показниках у зв'язку з недоосвоєнням та економією коштів.</t>
  </si>
  <si>
    <t>Пояснення:  відхилення відсутні.</t>
  </si>
  <si>
    <t>Пояснення:  у зв'язку з економією коштів.</t>
  </si>
  <si>
    <t>Програма підтримки і розвитку міського комунального підприємства «Хмельницькводоканал» на 2023-2027 роки (із змінами)</t>
  </si>
  <si>
    <t>Програма підтримки і розвитку комунального підприємства по зеленому будівництву і благоустрою міста виконавчого комітету Хмельницької міської ради на 2023 - 2027 роки (із змінами)</t>
  </si>
  <si>
    <t>Програма підтримки і розвитку спеціалізованого комунального підприємства «Хмельницька міська ритуальна служба» на 2023-2027 роки</t>
  </si>
  <si>
    <t>Програма підтримки та розвитку Хмельницького комунального підприємства «Спецкомунтранс» на 2023 – 2027 роки (із змінами)</t>
  </si>
  <si>
    <t xml:space="preserve">Разом </t>
  </si>
  <si>
    <t>Завдання 1. Поповнення статутного капіталу для функціонування Хмельницького комунального підприємства "Спецкомунтранс"</t>
  </si>
  <si>
    <t xml:space="preserve">Завдання 2. Поповнення статутного капіталу для функціонування спеціалізованого комунального підприємства "Хмельницька міська ритуальна служба" </t>
  </si>
  <si>
    <t>Завдання 3. Поповнення статутного капіталу для функціонування міського комунального підприємства  "Хмельницькводоканал"</t>
  </si>
  <si>
    <t>Виконання робіт з розробки проекту "Нове будівництво каналізаційного колектору Хмельницького полігону ТПВ за адресою м. Хмельницький, проспект Миру, 7</t>
  </si>
  <si>
    <t>Нове будівництво поминальної  колумбарної стінки Героїв російсько-української війни на кладовищі Ракове на вул. Народної Волі, 17/1 в м. Хмельницькому</t>
  </si>
  <si>
    <t>Капітальний ремонт покриття пішохідних доріжок на Алеї Слави (сектор 2) кладовища в мікрорайоні "Ракове" за адресою: вул. Народної Волі, 17/1 в м. Хмельницькому</t>
  </si>
  <si>
    <t>Капітальний ремонт об'єкту благоустрою (кладовище) із встановленням громадської вбиральні (модульного типу)  розташованого за адресою: вул. Народної Волі, 17/1 в м. Хмельницькому</t>
  </si>
  <si>
    <t xml:space="preserve">Реконструкція самопливного каналізаційного колектора від буд. №4А по  вул. Свободи до буд.№20/2 по вул. Зарічанській в м. Хмельницький </t>
  </si>
  <si>
    <t xml:space="preserve">Реконструкція ділянки каналізаційної мережі від ж.б. № 3 та № 3/1 по вул. Січових Стрільців з переходом даної вулиці в м. Хмельницькому </t>
  </si>
  <si>
    <t>Будівництво вуличних мереж каналізації по пров. Північному в м. Хмельницький</t>
  </si>
  <si>
    <t xml:space="preserve">Придбання засувки шиберної, чавунної, фланцевої діаметром 1000 мм </t>
  </si>
  <si>
    <t xml:space="preserve">Придбання клапанів зворотньо-поворотного типу, чавунних з важелем та противагою DN 500 PN 16 </t>
  </si>
  <si>
    <t xml:space="preserve">Придбання засувок шиберного типу, чавунних, фланцевих DN 500 PN 10 зі штурвалом </t>
  </si>
  <si>
    <t>Виготовлення науково-проектної документації на об'єкт "Реставрація пам'ятки монументального мистецтва місцевого значення  - Пам'ятник Б. Хмельницькому, охоронний № 23, за адресою м. Хмсельницький, вул. Проскурівська, 90"</t>
  </si>
  <si>
    <t>Програма підтримки і розвитку спеціалізованого комунального підприємства «Хмельницька міська ритуальна служба» на 2023-2027 роки (із змінами)</t>
  </si>
  <si>
    <t>кількість проектів, які планується розробити</t>
  </si>
  <si>
    <t xml:space="preserve">од. </t>
  </si>
  <si>
    <t xml:space="preserve">лист-звернення </t>
  </si>
  <si>
    <t xml:space="preserve">витрати спрямовані на розробку 1 проекту на нове будівництво каналізаційного колектору </t>
  </si>
  <si>
    <t xml:space="preserve">Завдання 2. Поповнення статутного капіталу для функціонування спеціалізованого комунального підприємства «Хмельницька міська ритуальна служба» </t>
  </si>
  <si>
    <t>обсяг видатків на нове будівництво поминальної колумбарної стінки та капітальний ремонт об'єктів</t>
  </si>
  <si>
    <t>кількість об'єктів, які планується побудувати та відремонтувати</t>
  </si>
  <si>
    <t>середні витрати на будівництво, капітальний ремонт 1 об'єкту</t>
  </si>
  <si>
    <t>Завдання 3. Поповнення статутного капіталу для функціонування міського комунального підприємства "Хмельницькводоканал"</t>
  </si>
  <si>
    <t xml:space="preserve">Завдання 1. Поповнення статутного капіталу для функціонування Хмельницького комунального підприємства "Спецкомунтранс" </t>
  </si>
  <si>
    <t>обсяг видатків на виконання робіт з будівництва ділянки водопроводу та реконструкції ділянки каналізаційної мережі, самопливного каналізаційного колектора</t>
  </si>
  <si>
    <t xml:space="preserve">обсяг видатків на придбання  матеріалів, необхідних для виконання робіт з ремонту мереж водопостачання та водовідведення </t>
  </si>
  <si>
    <t>кількість об'єктів, на яких планується здійснити будівництво ділянки водопроводу та реконструкцію каналізаційної мережі, самопливного каналізаційного колектора</t>
  </si>
  <si>
    <t xml:space="preserve">кількість матеріалів, необхідних для виконання робіт з ремонту мереж водопостачання та водовідведення, які планується придбати </t>
  </si>
  <si>
    <t xml:space="preserve">середні витрати на будівництво ділянки водопроводу та реконструкцію каналізаційної мережі, самопливного каналізаційного колектора на 1 об'єкті </t>
  </si>
  <si>
    <t xml:space="preserve">середні витрати на придбання 1 од. матеріалів, необхідних для виконання робіт з ремонту мереж водопостачання та водовідведення </t>
  </si>
  <si>
    <t>обсяг видатків на виготовлення науково-проектної документації "Реконструкція пам'ятки монументального мистецтва місцевого значення  - памятник Б. Хмельницькому, охоронний № 23, розташований по вул. Проскурівській, 90,  в м. Хмельницькому"</t>
  </si>
  <si>
    <t xml:space="preserve">кількість науково-проектної документації, яку планується виготовити </t>
  </si>
  <si>
    <t xml:space="preserve">витрати  на виготовлення 1 науково-проектної документації </t>
  </si>
  <si>
    <t>рівень готовності об'єкту - будівництво ділянки водопроводу діаметром 315 мм по вул. К. Степанкова в м. Хмельницький</t>
  </si>
  <si>
    <t xml:space="preserve">рівень готовності об'єкту -  реконструкція самопливного каналізаційного колектора діам.800 мм від ж.б.№203 до колодязя №551а по вул. Проскурівського підпілля в м.Хмельницький </t>
  </si>
  <si>
    <t xml:space="preserve">рівень готовності об'єкту -  реконструкція напірного каналізаційного колектора  діаметром 225 мм від КНС-22, вул. Кам'янецька, 134/1Д в м. Хмельницький </t>
  </si>
  <si>
    <t xml:space="preserve">рівень готовності об'єкту -  реконструкція ділянки каналізаційної мережі від ж.б. № 3 та № 3/1 по вул. Січових Стрільців з переходом даної вулиці в м. Хмельницькому </t>
  </si>
  <si>
    <t>рівень готовності об'єкту - будівництво вуличних мереж каналізації по пров. Північному в м. Хмельницький</t>
  </si>
  <si>
    <t xml:space="preserve">Завдання 1.  Поповнення статутного капіталу для функціонування Хмельницького комунального підприємства "Спецкомунтранс" </t>
  </si>
  <si>
    <t>місцевого бюджету на 01.01.2025 року</t>
  </si>
  <si>
    <t>Завдання 5. Поповнення статутного капіталу для функціонування комунального підприємства по будівництву, ремонту та експлуатації доріг</t>
  </si>
  <si>
    <t>3.10</t>
  </si>
  <si>
    <t>3.11</t>
  </si>
  <si>
    <t>3.12</t>
  </si>
  <si>
    <t>3.13</t>
  </si>
  <si>
    <t>3.14</t>
  </si>
  <si>
    <t>Придбання засувки клинової, фланцевої PN 10 Д-500 мм з штурвалом</t>
  </si>
  <si>
    <t>Придбання засувки клинової, фланцевої PN 10 Д-600 мм з штурвалом</t>
  </si>
  <si>
    <t xml:space="preserve">Придбання вантузів повітряних DN100 PN16 </t>
  </si>
  <si>
    <t xml:space="preserve">Придбання вантузів повітряних DN150 PN16 </t>
  </si>
  <si>
    <t xml:space="preserve">Придбання затвора поворотного дискового з подвійним ексцентриситетом DN 600 PN 10 </t>
  </si>
  <si>
    <t>Внески до статутного капіталу комунального підприємства по будівництву, ремонту та експлуатації доріг</t>
  </si>
  <si>
    <t>5</t>
  </si>
  <si>
    <t>Будівництво дощоприймача на колекторі зливової каналізації за адресою вул. Кармелюка 5-А в м. Хмельницькому</t>
  </si>
  <si>
    <t>5.1</t>
  </si>
  <si>
    <t>Пояснення: відхилення відсутні</t>
  </si>
  <si>
    <t>Пояснення: п 3.5 - з підрядником укладено додаткову угоду на 2024 р., але роботи підрядником безпідставно не виконані, ведеться претензійна робота, відповідно кошти в 2024 р. не освоєні, по інших напрямах виникла економія коштів.</t>
  </si>
  <si>
    <t>Програма підтримки і розвитку комунального підприємства по будівництву, ремонту та експлуатації доріг виконавчого комітету Хмельницької міської ради на 2023-2027 роки</t>
  </si>
  <si>
    <t>Пояснення: 1) роботи по реконструкції ділянки каналізаційної мережі від ж.б. № 3 та № 3/1 по вул. Січових Стрільців підрядником безпідставно не виконані, ведеться претензійна робота,  по інших об'єктах - виникла економія, 2) по придбанню матеріалів виникла економія коштів.</t>
  </si>
  <si>
    <t>Пояснення: 1) через неосвоєння коштів роботи по 1 об'єкту не виконані.</t>
  </si>
  <si>
    <t xml:space="preserve">Пояснення: п. 1 зміни у середніх витратах через неосвоєння коштів, п. 2 - у зв'язку з економією коштів. </t>
  </si>
  <si>
    <t>обсяг видатків на будівництво дощоприймача на колекторі зливової каналізації за адресою вул. Кармелюка 5-А в м. Хмельницькому</t>
  </si>
  <si>
    <t xml:space="preserve">кількість об'єктів, які планується побудувати </t>
  </si>
  <si>
    <t xml:space="preserve">витрати на будівництво 1 дощоприймача на колекторі зливової каналізації </t>
  </si>
  <si>
    <t>Пояснення: через здійснену кібератаку на державні реєстри України, зокрема на інформаційну систему "Єдина державна електронна система у сфері будівництва" не здійснено реєстрацію договору підпряду по даному об'єкту, що не дало можливості отримати дозвіл на початок будівельних робіт. Відповідно кошти не освоєні.</t>
  </si>
  <si>
    <t>Аналіз стану виконання результативних показників: по завданнях 1, 2, 4 результативні показники виконані, по завданню 3 кошти освоєні в не повному обсязі у зв'язку з тим, що не виконані роботи по 1 об'єкту,   по завданню 5 кошти не освоєні, відповідно результативні показники не виконані.</t>
  </si>
  <si>
    <t>Виконання бюджетної програми становить 93 % до затверджених призначень в 2024 р, шо пов'язано з вищезазначеними причинами.</t>
  </si>
  <si>
    <t>Пояснення: в зв'язку з тим, що не здійснено реєстрацію договору підпряду по даному об'єкту,не дало можливості отримати дозвіл на початок будівельних робіт. Відповідно кошти не освоєні, що вплинуло на невиконання всіх результативних показників.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</si>
</sst>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0" tint="-0.3499862666707357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14" fillId="0" borderId="0"/>
    <xf numFmtId="0" fontId="16" fillId="0" borderId="0"/>
    <xf numFmtId="0" fontId="16" fillId="0" borderId="0"/>
    <xf numFmtId="0" fontId="17" fillId="0" borderId="0"/>
    <xf numFmtId="0" fontId="1" fillId="0" borderId="0"/>
    <xf numFmtId="0" fontId="2" fillId="0" borderId="0"/>
    <xf numFmtId="0" fontId="2" fillId="0" borderId="0"/>
    <xf numFmtId="0" fontId="6" fillId="0" borderId="0">
      <alignment horizontal="left"/>
    </xf>
    <xf numFmtId="0" fontId="6" fillId="0" borderId="0">
      <alignment horizontal="left"/>
    </xf>
    <xf numFmtId="0" fontId="2" fillId="0" borderId="0"/>
  </cellStyleXfs>
  <cellXfs count="302">
    <xf numFmtId="0" fontId="0" fillId="0" borderId="0" xfId="0"/>
    <xf numFmtId="0" fontId="4" fillId="0" borderId="0" xfId="11" applyFont="1" applyAlignment="1"/>
    <xf numFmtId="0" fontId="5" fillId="0" borderId="0" xfId="0" applyFont="1" applyAlignment="1">
      <alignment horizontal="left"/>
    </xf>
    <xf numFmtId="0" fontId="3" fillId="0" borderId="0" xfId="10" applyFont="1" applyAlignment="1"/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0" xfId="0" applyFont="1" applyFill="1"/>
    <xf numFmtId="0" fontId="11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/>
    <xf numFmtId="0" fontId="12" fillId="0" borderId="0" xfId="0" applyFont="1"/>
    <xf numFmtId="0" fontId="12" fillId="0" borderId="0" xfId="0" applyFont="1" applyBorder="1"/>
    <xf numFmtId="0" fontId="13" fillId="0" borderId="0" xfId="0" applyFont="1"/>
    <xf numFmtId="4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11" applyFont="1" applyBorder="1" applyAlignment="1">
      <alignment vertical="top" wrapText="1"/>
    </xf>
    <xf numFmtId="0" fontId="3" fillId="0" borderId="0" xfId="11" applyFont="1" applyBorder="1" applyAlignment="1">
      <alignment wrapText="1"/>
    </xf>
    <xf numFmtId="0" fontId="5" fillId="0" borderId="0" xfId="11" applyFont="1" applyBorder="1" applyAlignment="1">
      <alignment vertical="top" wrapText="1"/>
    </xf>
    <xf numFmtId="0" fontId="3" fillId="0" borderId="0" xfId="11" applyFont="1" applyBorder="1" applyAlignment="1"/>
    <xf numFmtId="0" fontId="0" fillId="0" borderId="0" xfId="0" applyBorder="1" applyAlignment="1">
      <alignment horizontal="left"/>
    </xf>
    <xf numFmtId="0" fontId="13" fillId="0" borderId="0" xfId="0" applyFont="1" applyAlignment="1"/>
    <xf numFmtId="0" fontId="12" fillId="0" borderId="0" xfId="0" applyFont="1" applyAlignment="1">
      <alignment horizontal="center"/>
    </xf>
    <xf numFmtId="0" fontId="3" fillId="0" borderId="0" xfId="11" applyFont="1" applyAlignment="1">
      <alignment horizontal="center"/>
    </xf>
    <xf numFmtId="0" fontId="3" fillId="0" borderId="0" xfId="10" applyFont="1" applyBorder="1" applyAlignment="1">
      <alignment horizontal="center" vertical="center" wrapText="1"/>
    </xf>
    <xf numFmtId="0" fontId="3" fillId="0" borderId="1" xfId="10" applyFont="1" applyBorder="1" applyAlignment="1">
      <alignment horizontal="center" vertical="center" wrapText="1"/>
    </xf>
    <xf numFmtId="0" fontId="3" fillId="0" borderId="0" xfId="11" applyFont="1" applyFill="1" applyBorder="1" applyAlignment="1" applyProtection="1">
      <alignment vertical="center" wrapText="1"/>
    </xf>
    <xf numFmtId="0" fontId="3" fillId="0" borderId="0" xfId="11" applyFont="1"/>
    <xf numFmtId="0" fontId="3" fillId="0" borderId="0" xfId="11" applyFont="1" applyBorder="1"/>
    <xf numFmtId="0" fontId="3" fillId="0" borderId="0" xfId="10" applyFont="1" applyBorder="1" applyAlignment="1"/>
    <xf numFmtId="0" fontId="3" fillId="0" borderId="0" xfId="10" applyFont="1" applyAlignment="1">
      <alignment horizontal="center"/>
    </xf>
    <xf numFmtId="0" fontId="2" fillId="0" borderId="0" xfId="11"/>
    <xf numFmtId="0" fontId="3" fillId="0" borderId="0" xfId="10" applyFont="1" applyBorder="1" applyAlignment="1">
      <alignment vertical="center" wrapText="1"/>
    </xf>
    <xf numFmtId="0" fontId="9" fillId="0" borderId="0" xfId="5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3" fillId="0" borderId="0" xfId="9" applyFont="1" applyAlignment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0" fontId="3" fillId="0" borderId="0" xfId="11" applyFont="1" applyBorder="1" applyAlignment="1">
      <alignment horizontal="center" vertical="top"/>
    </xf>
    <xf numFmtId="0" fontId="3" fillId="0" borderId="0" xfId="1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wrapText="1"/>
    </xf>
    <xf numFmtId="0" fontId="8" fillId="0" borderId="4" xfId="8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3" fillId="0" borderId="0" xfId="11" applyFont="1" applyBorder="1" applyAlignment="1">
      <alignment horizontal="center"/>
    </xf>
    <xf numFmtId="0" fontId="3" fillId="0" borderId="0" xfId="11" applyFont="1" applyBorder="1" applyAlignment="1">
      <alignment horizontal="center" wrapText="1"/>
    </xf>
    <xf numFmtId="0" fontId="4" fillId="0" borderId="0" xfId="0" applyFont="1"/>
    <xf numFmtId="0" fontId="3" fillId="0" borderId="2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4" fontId="12" fillId="0" borderId="0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0" xfId="10" applyFont="1" applyBorder="1" applyAlignment="1">
      <alignment horizontal="left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wrapText="1"/>
    </xf>
    <xf numFmtId="0" fontId="9" fillId="0" borderId="0" xfId="0" applyFont="1" applyAlignment="1">
      <alignment horizontal="justify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9" fillId="0" borderId="2" xfId="0" applyNumberFormat="1" applyFont="1" applyBorder="1" applyAlignment="1">
      <alignment horizontal="center" vertical="center" wrapText="1"/>
    </xf>
    <xf numFmtId="0" fontId="18" fillId="0" borderId="0" xfId="0" applyFont="1" applyBorder="1"/>
    <xf numFmtId="4" fontId="9" fillId="0" borderId="7" xfId="0" applyNumberFormat="1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0" borderId="0" xfId="1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horizontal="center" wrapText="1"/>
    </xf>
    <xf numFmtId="4" fontId="11" fillId="0" borderId="1" xfId="0" applyNumberFormat="1" applyFont="1" applyFill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0" fontId="11" fillId="4" borderId="0" xfId="0" applyFont="1" applyFill="1"/>
    <xf numFmtId="0" fontId="0" fillId="4" borderId="0" xfId="0" applyFill="1" applyAlignment="1">
      <alignment horizontal="left"/>
    </xf>
    <xf numFmtId="0" fontId="3" fillId="4" borderId="0" xfId="11" applyFont="1" applyFill="1" applyBorder="1" applyAlignment="1" applyProtection="1">
      <alignment vertical="center" wrapText="1"/>
    </xf>
    <xf numFmtId="0" fontId="0" fillId="4" borderId="0" xfId="0" applyFill="1" applyBorder="1" applyAlignment="1">
      <alignment horizontal="left"/>
    </xf>
    <xf numFmtId="0" fontId="3" fillId="4" borderId="0" xfId="10" applyFont="1" applyFill="1" applyAlignment="1"/>
    <xf numFmtId="0" fontId="11" fillId="4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wrapText="1"/>
    </xf>
    <xf numFmtId="2" fontId="11" fillId="4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4" fontId="3" fillId="3" borderId="2" xfId="8" applyNumberFormat="1" applyFont="1" applyFill="1" applyBorder="1" applyAlignment="1">
      <alignment horizontal="center" vertical="center" wrapText="1"/>
    </xf>
    <xf numFmtId="4" fontId="3" fillId="3" borderId="4" xfId="8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4" fontId="11" fillId="4" borderId="2" xfId="0" applyNumberFormat="1" applyFont="1" applyFill="1" applyBorder="1" applyAlignment="1">
      <alignment horizontal="center" vertical="center"/>
    </xf>
    <xf numFmtId="4" fontId="11" fillId="4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vertical="center" wrapText="1"/>
    </xf>
    <xf numFmtId="0" fontId="8" fillId="0" borderId="3" xfId="0" applyNumberFormat="1" applyFont="1" applyBorder="1" applyAlignment="1">
      <alignment vertical="center" wrapText="1"/>
    </xf>
    <xf numFmtId="0" fontId="8" fillId="0" borderId="4" xfId="0" applyNumberFormat="1" applyFont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" fontId="12" fillId="0" borderId="0" xfId="0" applyNumberFormat="1" applyFont="1" applyBorder="1" applyAlignment="1">
      <alignment wrapText="1"/>
    </xf>
    <xf numFmtId="4" fontId="10" fillId="4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4" fontId="10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Border="1" applyAlignment="1">
      <alignment vertical="center"/>
    </xf>
    <xf numFmtId="2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0" fillId="3" borderId="10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8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4" fontId="11" fillId="4" borderId="2" xfId="0" applyNumberFormat="1" applyFont="1" applyFill="1" applyBorder="1" applyAlignment="1">
      <alignment horizontal="center" vertical="center"/>
    </xf>
    <xf numFmtId="4" fontId="11" fillId="4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vertical="center" wrapText="1"/>
    </xf>
    <xf numFmtId="0" fontId="8" fillId="3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3" fontId="11" fillId="4" borderId="2" xfId="0" applyNumberFormat="1" applyFont="1" applyFill="1" applyBorder="1" applyAlignment="1">
      <alignment horizontal="center" vertical="center"/>
    </xf>
    <xf numFmtId="3" fontId="0" fillId="4" borderId="4" xfId="0" applyNumberFormat="1" applyFill="1" applyBorder="1"/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" fontId="10" fillId="4" borderId="2" xfId="0" applyNumberFormat="1" applyFont="1" applyFill="1" applyBorder="1" applyAlignment="1">
      <alignment horizontal="center" vertical="center" wrapText="1"/>
    </xf>
    <xf numFmtId="4" fontId="10" fillId="4" borderId="4" xfId="0" applyNumberFormat="1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4" fontId="9" fillId="4" borderId="4" xfId="0" applyNumberFormat="1" applyFont="1" applyFill="1" applyBorder="1" applyAlignment="1">
      <alignment horizontal="center" vertical="center" wrapText="1"/>
    </xf>
    <xf numFmtId="0" fontId="3" fillId="0" borderId="1" xfId="1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" fontId="9" fillId="4" borderId="2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9" fillId="0" borderId="1" xfId="5" applyFont="1" applyFill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8" fillId="0" borderId="2" xfId="8" applyFont="1" applyFill="1" applyBorder="1" applyAlignment="1">
      <alignment vertical="center" wrapText="1"/>
    </xf>
    <xf numFmtId="0" fontId="8" fillId="0" borderId="3" xfId="8" applyFont="1" applyFill="1" applyBorder="1" applyAlignment="1">
      <alignment vertical="center" wrapText="1"/>
    </xf>
    <xf numFmtId="0" fontId="8" fillId="0" borderId="4" xfId="8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vertical="center" wrapText="1"/>
    </xf>
    <xf numFmtId="0" fontId="8" fillId="3" borderId="3" xfId="0" applyNumberFormat="1" applyFont="1" applyFill="1" applyBorder="1" applyAlignment="1">
      <alignment vertical="center" wrapText="1"/>
    </xf>
    <xf numFmtId="0" fontId="8" fillId="3" borderId="4" xfId="0" applyNumberFormat="1" applyFont="1" applyFill="1" applyBorder="1" applyAlignment="1">
      <alignment vertical="center" wrapText="1"/>
    </xf>
    <xf numFmtId="0" fontId="3" fillId="4" borderId="2" xfId="0" applyNumberFormat="1" applyFont="1" applyFill="1" applyBorder="1" applyAlignment="1">
      <alignment vertical="center" wrapText="1"/>
    </xf>
    <xf numFmtId="0" fontId="3" fillId="4" borderId="3" xfId="0" applyNumberFormat="1" applyFont="1" applyFill="1" applyBorder="1" applyAlignment="1">
      <alignment vertical="center" wrapText="1"/>
    </xf>
    <xf numFmtId="0" fontId="3" fillId="4" borderId="4" xfId="0" applyNumberFormat="1" applyFont="1" applyFill="1" applyBorder="1" applyAlignment="1">
      <alignment vertical="center" wrapText="1"/>
    </xf>
    <xf numFmtId="3" fontId="11" fillId="4" borderId="4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vertical="center" wrapText="1"/>
    </xf>
    <xf numFmtId="0" fontId="8" fillId="0" borderId="3" xfId="0" applyNumberFormat="1" applyFont="1" applyBorder="1" applyAlignment="1">
      <alignment vertical="center" wrapText="1"/>
    </xf>
    <xf numFmtId="0" fontId="8" fillId="0" borderId="4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4" fontId="12" fillId="0" borderId="1" xfId="0" applyNumberFormat="1" applyFont="1" applyBorder="1" applyAlignment="1">
      <alignment wrapText="1"/>
    </xf>
    <xf numFmtId="4" fontId="10" fillId="4" borderId="2" xfId="0" applyNumberFormat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center" vertical="center"/>
    </xf>
    <xf numFmtId="4" fontId="11" fillId="4" borderId="2" xfId="0" applyNumberFormat="1" applyFont="1" applyFill="1" applyBorder="1" applyAlignment="1">
      <alignment horizontal="center" vertical="center" wrapText="1"/>
    </xf>
    <xf numFmtId="4" fontId="11" fillId="4" borderId="4" xfId="0" applyNumberFormat="1" applyFont="1" applyFill="1" applyBorder="1" applyAlignment="1">
      <alignment horizontal="center" vertical="center" wrapText="1"/>
    </xf>
    <xf numFmtId="2" fontId="11" fillId="4" borderId="2" xfId="0" applyNumberFormat="1" applyFont="1" applyFill="1" applyBorder="1" applyAlignment="1">
      <alignment horizontal="center" vertical="center" wrapText="1"/>
    </xf>
    <xf numFmtId="2" fontId="11" fillId="4" borderId="4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10" applyFont="1" applyBorder="1" applyAlignment="1">
      <alignment horizontal="left" vertical="center" wrapText="1"/>
    </xf>
    <xf numFmtId="4" fontId="9" fillId="4" borderId="10" xfId="0" applyNumberFormat="1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left" vertical="center" wrapText="1"/>
    </xf>
    <xf numFmtId="0" fontId="3" fillId="0" borderId="1" xfId="1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8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9" xfId="11" applyFont="1" applyBorder="1" applyAlignment="1">
      <alignment horizontal="center" vertical="top" wrapText="1"/>
    </xf>
    <xf numFmtId="49" fontId="3" fillId="0" borderId="8" xfId="11" applyNumberFormat="1" applyFont="1" applyBorder="1" applyAlignment="1">
      <alignment horizontal="center"/>
    </xf>
    <xf numFmtId="0" fontId="3" fillId="0" borderId="8" xfId="11" applyFont="1" applyBorder="1" applyAlignment="1">
      <alignment horizontal="center" wrapText="1"/>
    </xf>
    <xf numFmtId="0" fontId="3" fillId="0" borderId="8" xfId="11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11" applyFont="1" applyBorder="1" applyAlignment="1">
      <alignment horizontal="center" vertical="top"/>
    </xf>
    <xf numFmtId="49" fontId="3" fillId="0" borderId="8" xfId="0" applyNumberFormat="1" applyFont="1" applyBorder="1" applyAlignment="1">
      <alignment horizontal="center"/>
    </xf>
    <xf numFmtId="0" fontId="5" fillId="0" borderId="0" xfId="11" applyFont="1" applyBorder="1" applyAlignment="1">
      <alignment horizontal="center" vertical="top" wrapText="1"/>
    </xf>
    <xf numFmtId="0" fontId="3" fillId="0" borderId="0" xfId="11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11" applyFont="1" applyFill="1" applyBorder="1" applyAlignment="1" applyProtection="1">
      <alignment horizontal="left" wrapText="1"/>
    </xf>
    <xf numFmtId="0" fontId="3" fillId="0" borderId="2" xfId="10" applyFont="1" applyBorder="1" applyAlignment="1">
      <alignment horizontal="left" vertical="center" wrapText="1"/>
    </xf>
    <xf numFmtId="0" fontId="3" fillId="0" borderId="3" xfId="10" applyFont="1" applyBorder="1" applyAlignment="1">
      <alignment horizontal="left" vertical="center" wrapText="1"/>
    </xf>
    <xf numFmtId="0" fontId="3" fillId="0" borderId="4" xfId="1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top"/>
    </xf>
    <xf numFmtId="0" fontId="9" fillId="0" borderId="0" xfId="0" applyFont="1" applyAlignment="1">
      <alignment wrapText="1"/>
    </xf>
    <xf numFmtId="0" fontId="7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/>
    </xf>
    <xf numFmtId="4" fontId="10" fillId="0" borderId="2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</cellXfs>
  <cellStyles count="12">
    <cellStyle name="Звичайний" xfId="0" builtinId="0"/>
    <cellStyle name="Звичайний 2 2" xfId="1"/>
    <cellStyle name="Звичайний 21" xfId="2"/>
    <cellStyle name="Звичайний 21 2 3 2" xfId="3"/>
    <cellStyle name="Звичайний 21 2 3 2 3 2 2" xfId="4"/>
    <cellStyle name="Звичайний 27 3 2" xfId="5"/>
    <cellStyle name="Обычный 3" xfId="6"/>
    <cellStyle name="Обычный 4 3" xfId="7"/>
    <cellStyle name="Обычный_КАПІТАЛЬНІ  ВКЛАДЕННЯ 2015" xfId="8"/>
    <cellStyle name="Обычный_Лист1" xfId="9"/>
    <cellStyle name="Обычный_Паспорт_Звіт 2012 остання сесія 2" xfId="10"/>
    <cellStyle name="Обычный_Шаблон паспорта" xfId="11"/>
  </cellStyles>
  <dxfs count="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99"/>
  <sheetViews>
    <sheetView tabSelected="1" view="pageBreakPreview" zoomScaleNormal="100" zoomScaleSheetLayoutView="100" workbookViewId="0">
      <selection activeCell="AV47" sqref="AV47"/>
    </sheetView>
  </sheetViews>
  <sheetFormatPr defaultRowHeight="15" x14ac:dyDescent="0.25"/>
  <cols>
    <col min="1" max="1" width="5.42578125" style="4" customWidth="1"/>
    <col min="2" max="2" width="14.42578125" style="4" customWidth="1"/>
    <col min="3" max="3" width="10.42578125" style="4" customWidth="1"/>
    <col min="4" max="4" width="9.140625" style="4"/>
    <col min="5" max="5" width="11.28515625" style="4" customWidth="1"/>
    <col min="6" max="13" width="0.85546875" style="4" hidden="1" customWidth="1"/>
    <col min="14" max="27" width="2.7109375" style="4" hidden="1" customWidth="1"/>
    <col min="28" max="28" width="2.140625" style="4" hidden="1" customWidth="1"/>
    <col min="29" max="29" width="12" style="4" customWidth="1"/>
    <col min="30" max="30" width="15.140625" style="4" customWidth="1"/>
    <col min="31" max="31" width="14.7109375" style="4" hidden="1" customWidth="1"/>
    <col min="32" max="32" width="15.42578125" style="4" customWidth="1"/>
    <col min="33" max="33" width="5.85546875" style="4" customWidth="1"/>
    <col min="34" max="34" width="6.28515625" style="4" customWidth="1"/>
    <col min="35" max="35" width="7.28515625" style="107" customWidth="1"/>
    <col min="36" max="36" width="7.85546875" style="107" customWidth="1"/>
    <col min="37" max="37" width="8" style="4" hidden="1" customWidth="1"/>
    <col min="38" max="38" width="15.42578125" style="4" customWidth="1"/>
    <col min="39" max="39" width="10.42578125" style="4" customWidth="1"/>
    <col min="40" max="40" width="15.7109375" style="4" customWidth="1"/>
    <col min="41" max="42" width="15" style="4" hidden="1" customWidth="1"/>
    <col min="43" max="43" width="15.7109375" style="90" customWidth="1"/>
    <col min="44" max="44" width="10.42578125" style="4" customWidth="1"/>
    <col min="45" max="45" width="15" style="4" customWidth="1"/>
    <col min="46" max="46" width="14.85546875" style="4" customWidth="1"/>
    <col min="47" max="47" width="10.7109375" style="4" customWidth="1"/>
    <col min="48" max="48" width="9.140625" style="4"/>
    <col min="49" max="49" width="12" style="4" bestFit="1" customWidth="1"/>
    <col min="50" max="16384" width="9.140625" style="4"/>
  </cols>
  <sheetData>
    <row r="1" spans="1:73" x14ac:dyDescent="0.25">
      <c r="AL1" s="1" t="s">
        <v>5</v>
      </c>
    </row>
    <row r="2" spans="1:73" x14ac:dyDescent="0.25">
      <c r="AL2" s="1" t="s">
        <v>2</v>
      </c>
    </row>
    <row r="3" spans="1:73" x14ac:dyDescent="0.25">
      <c r="AL3" s="1" t="s">
        <v>3</v>
      </c>
    </row>
    <row r="4" spans="1:73" x14ac:dyDescent="0.25">
      <c r="AL4" s="2" t="s">
        <v>4</v>
      </c>
    </row>
    <row r="5" spans="1:73" x14ac:dyDescent="0.25">
      <c r="AL5" s="2" t="s">
        <v>72</v>
      </c>
    </row>
    <row r="8" spans="1:73" x14ac:dyDescent="0.25">
      <c r="AD8" s="16"/>
      <c r="AE8" s="16"/>
      <c r="AF8" s="16"/>
      <c r="AG8" s="16"/>
      <c r="AH8" s="37" t="s">
        <v>42</v>
      </c>
      <c r="AK8" s="12"/>
      <c r="AM8" s="16"/>
    </row>
    <row r="9" spans="1:73" ht="15.75" x14ac:dyDescent="0.25">
      <c r="AC9" s="18"/>
      <c r="AD9" s="285" t="s">
        <v>43</v>
      </c>
      <c r="AE9" s="285"/>
      <c r="AF9" s="285"/>
      <c r="AG9" s="285"/>
      <c r="AH9" s="285"/>
      <c r="AI9" s="285"/>
      <c r="AJ9" s="285"/>
      <c r="AK9" s="285"/>
      <c r="AL9" s="285"/>
      <c r="AM9" s="285"/>
    </row>
    <row r="10" spans="1:73" ht="15.75" x14ac:dyDescent="0.25">
      <c r="AC10" s="36"/>
      <c r="AD10" s="284" t="s">
        <v>158</v>
      </c>
      <c r="AE10" s="284"/>
      <c r="AF10" s="284"/>
      <c r="AG10" s="284"/>
      <c r="AH10" s="284"/>
      <c r="AI10" s="284"/>
      <c r="AJ10" s="284"/>
      <c r="AK10" s="284"/>
      <c r="AL10" s="284"/>
      <c r="AM10" s="284"/>
    </row>
    <row r="13" spans="1:73" ht="15.75" x14ac:dyDescent="0.25">
      <c r="A13" s="28" t="s">
        <v>32</v>
      </c>
      <c r="B13" s="266">
        <v>1400000</v>
      </c>
      <c r="C13" s="266"/>
      <c r="D13" s="34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66" t="s">
        <v>65</v>
      </c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70"/>
      <c r="AP13" s="70"/>
      <c r="AQ13" s="30"/>
      <c r="AR13" s="269" t="s">
        <v>33</v>
      </c>
      <c r="AS13" s="269"/>
      <c r="AT13" s="29"/>
      <c r="AU13" s="29"/>
      <c r="AV13" s="29"/>
      <c r="AW13" s="29"/>
      <c r="AZ13" s="29"/>
    </row>
    <row r="14" spans="1:73" ht="57" customHeight="1" x14ac:dyDescent="0.25">
      <c r="A14" s="30"/>
      <c r="B14" s="263" t="s">
        <v>34</v>
      </c>
      <c r="C14" s="263"/>
      <c r="D14" s="33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68" t="s">
        <v>35</v>
      </c>
      <c r="AD14" s="268"/>
      <c r="AE14" s="268"/>
      <c r="AF14" s="268"/>
      <c r="AG14" s="268"/>
      <c r="AH14" s="268"/>
      <c r="AI14" s="268"/>
      <c r="AJ14" s="268"/>
      <c r="AK14" s="268"/>
      <c r="AL14" s="268"/>
      <c r="AM14" s="268"/>
      <c r="AN14" s="268"/>
      <c r="AO14" s="60"/>
      <c r="AP14" s="60"/>
      <c r="AQ14" s="30"/>
      <c r="AR14" s="267" t="s">
        <v>36</v>
      </c>
      <c r="AS14" s="267"/>
      <c r="AT14" s="29"/>
      <c r="AU14" s="29"/>
      <c r="AV14" s="29"/>
      <c r="AW14" s="29"/>
      <c r="AZ14" s="29"/>
    </row>
    <row r="15" spans="1:73" x14ac:dyDescent="0.25">
      <c r="A15" s="30"/>
      <c r="B15" s="29"/>
      <c r="C15" s="29"/>
      <c r="D15" s="35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108"/>
      <c r="AJ15" s="108"/>
      <c r="AK15" s="29"/>
      <c r="AL15" s="29"/>
      <c r="AM15" s="29"/>
      <c r="AN15" s="29"/>
      <c r="AO15" s="29"/>
      <c r="AP15" s="29"/>
      <c r="AQ15" s="30"/>
      <c r="AR15" s="29"/>
      <c r="AS15" s="29"/>
      <c r="AT15" s="29"/>
      <c r="AU15" s="29"/>
      <c r="AV15" s="29"/>
      <c r="AW15" s="29"/>
      <c r="AZ15" s="29"/>
    </row>
    <row r="16" spans="1:73" ht="15.75" x14ac:dyDescent="0.25">
      <c r="A16" s="28" t="s">
        <v>0</v>
      </c>
      <c r="B16" s="266">
        <v>14100000</v>
      </c>
      <c r="C16" s="266"/>
      <c r="D16" s="34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66" t="s">
        <v>65</v>
      </c>
      <c r="AD16" s="266"/>
      <c r="AE16" s="266"/>
      <c r="AF16" s="266"/>
      <c r="AG16" s="266"/>
      <c r="AH16" s="266"/>
      <c r="AI16" s="266"/>
      <c r="AJ16" s="266"/>
      <c r="AK16" s="266"/>
      <c r="AL16" s="266"/>
      <c r="AM16" s="266"/>
      <c r="AN16" s="266"/>
      <c r="AO16" s="70"/>
      <c r="AP16" s="70"/>
      <c r="AQ16" s="30"/>
      <c r="AR16" s="269" t="s">
        <v>33</v>
      </c>
      <c r="AS16" s="269"/>
      <c r="AT16" s="29"/>
      <c r="AU16" s="29"/>
      <c r="AV16" s="35"/>
      <c r="AW16" s="35"/>
      <c r="AX16" s="7"/>
      <c r="AY16" s="7"/>
      <c r="AZ16" s="35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ht="57" customHeight="1" x14ac:dyDescent="0.25">
      <c r="A17" s="30"/>
      <c r="B17" s="263" t="s">
        <v>34</v>
      </c>
      <c r="C17" s="263"/>
      <c r="D17" s="33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68" t="s">
        <v>37</v>
      </c>
      <c r="AD17" s="268"/>
      <c r="AE17" s="268"/>
      <c r="AF17" s="268"/>
      <c r="AG17" s="268"/>
      <c r="AH17" s="268"/>
      <c r="AI17" s="268"/>
      <c r="AJ17" s="268"/>
      <c r="AK17" s="268"/>
      <c r="AL17" s="268"/>
      <c r="AM17" s="268"/>
      <c r="AN17" s="268"/>
      <c r="AO17" s="60"/>
      <c r="AP17" s="60"/>
      <c r="AQ17" s="30"/>
      <c r="AR17" s="267" t="s">
        <v>36</v>
      </c>
      <c r="AS17" s="267"/>
      <c r="AT17" s="29"/>
      <c r="AU17" s="29"/>
      <c r="AV17" s="35"/>
      <c r="AW17" s="35"/>
      <c r="AX17" s="7"/>
      <c r="AY17" s="7"/>
      <c r="AZ17" s="35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x14ac:dyDescent="0.25">
      <c r="A18" s="30"/>
      <c r="B18" s="29"/>
      <c r="C18" s="29"/>
      <c r="D18" s="35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J18" s="108"/>
      <c r="AK18" s="29"/>
      <c r="AL18" s="29"/>
      <c r="AM18" s="29"/>
      <c r="AN18" s="29"/>
      <c r="AO18" s="29"/>
      <c r="AP18" s="29"/>
      <c r="AQ18" s="30"/>
      <c r="AR18" s="29"/>
      <c r="AS18" s="29"/>
      <c r="AT18" s="29"/>
      <c r="AU18" s="29"/>
      <c r="AV18" s="35"/>
      <c r="AW18" s="35"/>
      <c r="AX18" s="7"/>
      <c r="AY18" s="7"/>
      <c r="AZ18" s="35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ht="17.25" customHeight="1" x14ac:dyDescent="0.25">
      <c r="A19" s="28" t="s">
        <v>1</v>
      </c>
      <c r="B19" s="266">
        <v>1417670</v>
      </c>
      <c r="C19" s="266"/>
      <c r="D19" s="34"/>
      <c r="E19" s="266">
        <v>7670</v>
      </c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34"/>
      <c r="AE19" s="34"/>
      <c r="AF19" s="264" t="s">
        <v>22</v>
      </c>
      <c r="AG19" s="264"/>
      <c r="AI19" s="265" t="s">
        <v>23</v>
      </c>
      <c r="AJ19" s="265"/>
      <c r="AK19" s="265"/>
      <c r="AL19" s="265"/>
      <c r="AM19" s="265"/>
      <c r="AN19" s="265"/>
      <c r="AO19" s="71"/>
      <c r="AP19" s="71"/>
      <c r="AQ19" s="71"/>
      <c r="AR19" s="261" t="s">
        <v>66</v>
      </c>
      <c r="AS19" s="262"/>
      <c r="AT19" s="32"/>
      <c r="AU19" s="32"/>
      <c r="AV19" s="35"/>
      <c r="AW19" s="35"/>
      <c r="AX19" s="7"/>
      <c r="AY19" s="7"/>
      <c r="AZ19" s="35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ht="60" customHeight="1" x14ac:dyDescent="0.25">
      <c r="A20" s="29"/>
      <c r="B20" s="263" t="s">
        <v>34</v>
      </c>
      <c r="C20" s="263"/>
      <c r="D20" s="33"/>
      <c r="E20" s="270" t="s">
        <v>38</v>
      </c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33"/>
      <c r="AE20" s="33"/>
      <c r="AF20" s="270" t="s">
        <v>41</v>
      </c>
      <c r="AG20" s="270"/>
      <c r="AI20" s="271" t="s">
        <v>39</v>
      </c>
      <c r="AJ20" s="271"/>
      <c r="AK20" s="271"/>
      <c r="AL20" s="271"/>
      <c r="AM20" s="271"/>
      <c r="AN20" s="271"/>
      <c r="AO20" s="61"/>
      <c r="AP20" s="61"/>
      <c r="AQ20" s="61"/>
      <c r="AR20" s="267" t="s">
        <v>40</v>
      </c>
      <c r="AS20" s="267"/>
      <c r="AT20" s="31"/>
      <c r="AU20" s="31"/>
      <c r="AV20" s="31"/>
      <c r="AW20" s="31"/>
      <c r="AX20" s="7"/>
      <c r="AY20" s="7"/>
      <c r="AZ20" s="35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x14ac:dyDescent="0.25"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ht="15.75" x14ac:dyDescent="0.25">
      <c r="A22" s="38" t="s">
        <v>51</v>
      </c>
      <c r="B22" s="286" t="s">
        <v>44</v>
      </c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286"/>
      <c r="AH22" s="286"/>
      <c r="AI22" s="286"/>
      <c r="AJ22" s="286"/>
      <c r="AK22" s="286"/>
      <c r="AL22" s="286"/>
      <c r="AM22" s="286"/>
      <c r="AN22" s="286"/>
      <c r="AO22" s="286"/>
      <c r="AP22" s="286"/>
      <c r="AQ22" s="286"/>
      <c r="AR22" s="286"/>
      <c r="AS22" s="286"/>
      <c r="AT22" s="29"/>
      <c r="AU22" s="29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</row>
    <row r="23" spans="1:73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108"/>
      <c r="AJ23" s="108"/>
      <c r="AK23" s="29"/>
      <c r="AL23" s="29"/>
      <c r="AM23" s="29"/>
      <c r="AN23" s="29"/>
      <c r="AO23" s="29"/>
      <c r="AP23" s="29"/>
      <c r="AQ23" s="30"/>
      <c r="AR23" s="35"/>
      <c r="AS23" s="35"/>
      <c r="AT23" s="35"/>
      <c r="AU23" s="35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</row>
    <row r="24" spans="1:73" ht="18" customHeight="1" x14ac:dyDescent="0.25">
      <c r="A24" s="39"/>
      <c r="B24" s="40" t="s">
        <v>13</v>
      </c>
      <c r="C24" s="259" t="s">
        <v>45</v>
      </c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59"/>
      <c r="AK24" s="259"/>
      <c r="AL24" s="259"/>
      <c r="AM24" s="259"/>
      <c r="AN24" s="259"/>
      <c r="AO24" s="259"/>
      <c r="AP24" s="259"/>
      <c r="AQ24" s="259"/>
      <c r="AR24" s="47"/>
      <c r="AS24" s="47"/>
      <c r="AT24" s="47"/>
      <c r="AU24" s="4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</row>
    <row r="25" spans="1:73" ht="18" customHeight="1" x14ac:dyDescent="0.25">
      <c r="A25" s="39"/>
      <c r="B25" s="40">
        <v>1</v>
      </c>
      <c r="C25" s="287" t="s">
        <v>46</v>
      </c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288"/>
      <c r="AA25" s="288"/>
      <c r="AB25" s="288"/>
      <c r="AC25" s="288"/>
      <c r="AD25" s="288"/>
      <c r="AE25" s="288"/>
      <c r="AF25" s="288"/>
      <c r="AG25" s="288"/>
      <c r="AH25" s="288"/>
      <c r="AI25" s="288"/>
      <c r="AJ25" s="288"/>
      <c r="AK25" s="288"/>
      <c r="AL25" s="288"/>
      <c r="AM25" s="288"/>
      <c r="AN25" s="288"/>
      <c r="AO25" s="288"/>
      <c r="AP25" s="288"/>
      <c r="AQ25" s="289"/>
      <c r="AR25" s="47"/>
      <c r="AS25" s="47"/>
      <c r="AT25" s="47"/>
      <c r="AU25" s="4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</row>
    <row r="26" spans="1:73" ht="15.75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109"/>
      <c r="AJ26" s="109"/>
      <c r="AK26" s="41"/>
      <c r="AL26" s="41"/>
      <c r="AM26" s="41"/>
      <c r="AN26" s="41"/>
      <c r="AO26" s="41"/>
      <c r="AP26" s="41"/>
      <c r="AQ26" s="91"/>
      <c r="AR26" s="41"/>
      <c r="AS26" s="41"/>
      <c r="AT26" s="41"/>
      <c r="AU26" s="41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</row>
    <row r="27" spans="1:73" ht="18.75" customHeight="1" x14ac:dyDescent="0.25">
      <c r="A27" s="38" t="s">
        <v>52</v>
      </c>
      <c r="B27" s="42" t="s">
        <v>47</v>
      </c>
      <c r="C27" s="42"/>
      <c r="D27" s="42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66" t="s">
        <v>48</v>
      </c>
      <c r="AD27" s="266"/>
      <c r="AE27" s="266"/>
      <c r="AF27" s="266"/>
      <c r="AG27" s="266"/>
      <c r="AH27" s="266"/>
      <c r="AI27" s="266"/>
      <c r="AJ27" s="266"/>
      <c r="AK27" s="266"/>
      <c r="AL27" s="266"/>
      <c r="AM27" s="35"/>
      <c r="AN27" s="35"/>
      <c r="AO27" s="35"/>
      <c r="AP27" s="35"/>
      <c r="AQ27" s="92"/>
      <c r="AR27" s="35"/>
      <c r="AS27" s="35"/>
      <c r="AT27" s="35"/>
      <c r="AU27" s="29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</row>
    <row r="28" spans="1:73" ht="15.75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43"/>
      <c r="AD28" s="35"/>
      <c r="AE28" s="35"/>
      <c r="AF28" s="35"/>
      <c r="AG28" s="35"/>
      <c r="AH28" s="35"/>
      <c r="AI28" s="110"/>
      <c r="AJ28" s="110"/>
      <c r="AK28" s="35"/>
      <c r="AL28" s="44"/>
      <c r="AM28" s="35"/>
      <c r="AN28" s="35"/>
      <c r="AO28" s="35"/>
      <c r="AP28" s="35"/>
      <c r="AQ28" s="92"/>
      <c r="AR28" s="35"/>
      <c r="AS28" s="35"/>
      <c r="AT28" s="35"/>
      <c r="AU28" s="29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</row>
    <row r="29" spans="1:73" ht="18.75" customHeight="1" x14ac:dyDescent="0.25">
      <c r="A29" s="45" t="s">
        <v>11</v>
      </c>
      <c r="B29" s="3" t="s">
        <v>49</v>
      </c>
      <c r="C29" s="4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111"/>
      <c r="AJ29" s="111"/>
      <c r="AK29" s="3"/>
      <c r="AL29" s="29"/>
      <c r="AM29" s="29"/>
      <c r="AN29" s="29"/>
      <c r="AO29" s="29"/>
      <c r="AP29" s="29"/>
      <c r="AQ29" s="30"/>
      <c r="AR29" s="29"/>
      <c r="AS29" s="29"/>
      <c r="AT29" s="29"/>
      <c r="AU29" s="29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</row>
    <row r="30" spans="1:73" ht="15.75" x14ac:dyDescent="0.25">
      <c r="A30" s="45"/>
      <c r="B30" s="3"/>
      <c r="C30" s="4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111"/>
      <c r="AJ30" s="111"/>
      <c r="AK30" s="3"/>
      <c r="AL30" s="29"/>
      <c r="AM30" s="29"/>
      <c r="AN30" s="29"/>
      <c r="AO30" s="29"/>
      <c r="AP30" s="29"/>
      <c r="AQ30" s="30"/>
      <c r="AR30" s="35"/>
      <c r="AS30" s="35"/>
      <c r="AT30" s="35"/>
      <c r="AU30" s="35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</row>
    <row r="31" spans="1:73" ht="18" customHeight="1" x14ac:dyDescent="0.25">
      <c r="A31" s="45"/>
      <c r="B31" s="40" t="s">
        <v>13</v>
      </c>
      <c r="C31" s="259" t="s">
        <v>50</v>
      </c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  <c r="AF31" s="259"/>
      <c r="AG31" s="259"/>
      <c r="AH31" s="259"/>
      <c r="AI31" s="259"/>
      <c r="AJ31" s="259"/>
      <c r="AK31" s="259"/>
      <c r="AL31" s="259"/>
      <c r="AM31" s="259"/>
      <c r="AN31" s="259"/>
      <c r="AO31" s="259"/>
      <c r="AP31" s="259"/>
      <c r="AQ31" s="259"/>
      <c r="AR31" s="47"/>
      <c r="AS31" s="47"/>
      <c r="AT31" s="47"/>
      <c r="AU31" s="4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</row>
    <row r="32" spans="1:73" ht="18" customHeight="1" x14ac:dyDescent="0.25">
      <c r="A32" s="45"/>
      <c r="B32" s="40">
        <v>1</v>
      </c>
      <c r="C32" s="255" t="s">
        <v>118</v>
      </c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5"/>
      <c r="AR32" s="47"/>
      <c r="AS32" s="47"/>
      <c r="AT32" s="47"/>
      <c r="AU32" s="4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</row>
    <row r="33" spans="1:73" ht="18" customHeight="1" x14ac:dyDescent="0.25">
      <c r="A33" s="45"/>
      <c r="B33" s="40">
        <v>2</v>
      </c>
      <c r="C33" s="260" t="s">
        <v>119</v>
      </c>
      <c r="D33" s="260"/>
      <c r="E33" s="260"/>
      <c r="F33" s="260"/>
      <c r="G33" s="260"/>
      <c r="H33" s="260"/>
      <c r="I33" s="260"/>
      <c r="J33" s="260"/>
      <c r="K33" s="260"/>
      <c r="L33" s="260"/>
      <c r="M33" s="260"/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  <c r="AA33" s="260"/>
      <c r="AB33" s="260"/>
      <c r="AC33" s="260"/>
      <c r="AD33" s="260"/>
      <c r="AE33" s="260"/>
      <c r="AF33" s="260"/>
      <c r="AG33" s="260"/>
      <c r="AH33" s="260"/>
      <c r="AI33" s="260"/>
      <c r="AJ33" s="260"/>
      <c r="AK33" s="260"/>
      <c r="AL33" s="260"/>
      <c r="AM33" s="260"/>
      <c r="AN33" s="260"/>
      <c r="AO33" s="260"/>
      <c r="AP33" s="260"/>
      <c r="AQ33" s="260"/>
      <c r="AR33" s="47"/>
      <c r="AS33" s="47"/>
      <c r="AT33" s="47"/>
      <c r="AU33" s="4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</row>
    <row r="34" spans="1:73" ht="18" customHeight="1" x14ac:dyDescent="0.25">
      <c r="A34" s="7"/>
      <c r="B34" s="40">
        <v>3</v>
      </c>
      <c r="C34" s="255" t="s">
        <v>120</v>
      </c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255"/>
      <c r="AO34" s="255"/>
      <c r="AP34" s="255"/>
      <c r="AQ34" s="255"/>
      <c r="AR34" s="48"/>
      <c r="AS34" s="48"/>
      <c r="AT34" s="48"/>
      <c r="AU34" s="48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</row>
    <row r="35" spans="1:73" ht="18" customHeight="1" x14ac:dyDescent="0.25">
      <c r="A35" s="7"/>
      <c r="B35" s="40">
        <v>4</v>
      </c>
      <c r="C35" s="258" t="s">
        <v>98</v>
      </c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8"/>
      <c r="AN35" s="258"/>
      <c r="AO35" s="258"/>
      <c r="AP35" s="258"/>
      <c r="AQ35" s="258"/>
      <c r="AR35" s="48"/>
      <c r="AS35" s="48"/>
      <c r="AT35" s="48"/>
      <c r="AU35" s="48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</row>
    <row r="36" spans="1:73" ht="18" customHeight="1" x14ac:dyDescent="0.25">
      <c r="A36" s="7"/>
      <c r="B36" s="40">
        <v>5</v>
      </c>
      <c r="C36" s="186" t="s">
        <v>159</v>
      </c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48"/>
      <c r="AS36" s="48"/>
      <c r="AT36" s="48"/>
      <c r="AU36" s="48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</row>
    <row r="37" spans="1:73" x14ac:dyDescent="0.25">
      <c r="A37" s="7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2"/>
      <c r="AJ37" s="112"/>
      <c r="AK37" s="26"/>
      <c r="AL37" s="26"/>
      <c r="AM37" s="26"/>
      <c r="AN37" s="6"/>
      <c r="AO37" s="6"/>
      <c r="AP37" s="6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</row>
    <row r="38" spans="1:73" ht="18.75" customHeight="1" x14ac:dyDescent="0.25">
      <c r="A38" s="49" t="s">
        <v>14</v>
      </c>
      <c r="B38" s="25" t="s">
        <v>53</v>
      </c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</row>
    <row r="39" spans="1:73" ht="18.75" customHeight="1" x14ac:dyDescent="0.25">
      <c r="A39" s="25" t="s">
        <v>73</v>
      </c>
      <c r="B39" s="25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</row>
    <row r="40" spans="1:73" ht="15.75" x14ac:dyDescent="0.25">
      <c r="B40" s="3"/>
      <c r="AQ40" s="90" t="s">
        <v>60</v>
      </c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</row>
    <row r="41" spans="1:73" ht="31.5" customHeight="1" x14ac:dyDescent="0.25">
      <c r="A41" s="272" t="s">
        <v>13</v>
      </c>
      <c r="B41" s="274" t="s">
        <v>84</v>
      </c>
      <c r="C41" s="275"/>
      <c r="D41" s="275"/>
      <c r="E41" s="276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239" t="s">
        <v>9</v>
      </c>
      <c r="AD41" s="239"/>
      <c r="AE41" s="239"/>
      <c r="AF41" s="239"/>
      <c r="AG41" s="236" t="s">
        <v>54</v>
      </c>
      <c r="AH41" s="237"/>
      <c r="AI41" s="237"/>
      <c r="AJ41" s="237"/>
      <c r="AK41" s="237"/>
      <c r="AL41" s="238"/>
      <c r="AM41" s="239" t="s">
        <v>10</v>
      </c>
      <c r="AN41" s="239"/>
      <c r="AO41" s="239"/>
      <c r="AP41" s="239"/>
      <c r="AQ41" s="239"/>
      <c r="AR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</row>
    <row r="42" spans="1:73" ht="32.25" customHeight="1" x14ac:dyDescent="0.25">
      <c r="A42" s="273"/>
      <c r="B42" s="277"/>
      <c r="C42" s="278"/>
      <c r="D42" s="278"/>
      <c r="E42" s="279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5" t="s">
        <v>6</v>
      </c>
      <c r="AD42" s="5" t="s">
        <v>7</v>
      </c>
      <c r="AE42" s="5"/>
      <c r="AF42" s="5" t="s">
        <v>8</v>
      </c>
      <c r="AG42" s="239" t="s">
        <v>6</v>
      </c>
      <c r="AH42" s="239"/>
      <c r="AI42" s="240" t="s">
        <v>7</v>
      </c>
      <c r="AJ42" s="241"/>
      <c r="AK42" s="63"/>
      <c r="AL42" s="5" t="s">
        <v>8</v>
      </c>
      <c r="AM42" s="5" t="s">
        <v>6</v>
      </c>
      <c r="AN42" s="5" t="s">
        <v>7</v>
      </c>
      <c r="AO42" s="5"/>
      <c r="AP42" s="5"/>
      <c r="AQ42" s="5" t="s">
        <v>8</v>
      </c>
      <c r="AR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</row>
    <row r="43" spans="1:73" x14ac:dyDescent="0.25">
      <c r="A43" s="11">
        <v>1</v>
      </c>
      <c r="B43" s="239">
        <v>2</v>
      </c>
      <c r="C43" s="239"/>
      <c r="D43" s="239"/>
      <c r="E43" s="239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>
        <v>3</v>
      </c>
      <c r="AD43" s="5">
        <v>4</v>
      </c>
      <c r="AE43" s="5"/>
      <c r="AF43" s="5">
        <v>5</v>
      </c>
      <c r="AG43" s="239">
        <v>6</v>
      </c>
      <c r="AH43" s="239"/>
      <c r="AI43" s="240">
        <v>7</v>
      </c>
      <c r="AJ43" s="241"/>
      <c r="AK43" s="62"/>
      <c r="AL43" s="20">
        <v>8</v>
      </c>
      <c r="AM43" s="5">
        <v>9</v>
      </c>
      <c r="AN43" s="5">
        <v>10</v>
      </c>
      <c r="AO43" s="5"/>
      <c r="AP43" s="5"/>
      <c r="AQ43" s="5">
        <v>11</v>
      </c>
      <c r="AR43" s="8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</row>
    <row r="44" spans="1:73" ht="51" customHeight="1" x14ac:dyDescent="0.25">
      <c r="A44" s="50">
        <v>1</v>
      </c>
      <c r="B44" s="195" t="s">
        <v>63</v>
      </c>
      <c r="C44" s="196"/>
      <c r="D44" s="196"/>
      <c r="E44" s="19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23"/>
      <c r="AD44" s="23">
        <f>AD45</f>
        <v>96120</v>
      </c>
      <c r="AE44" s="23"/>
      <c r="AF44" s="23">
        <f t="shared" ref="AF44:AF49" si="0">AD44</f>
        <v>96120</v>
      </c>
      <c r="AG44" s="198"/>
      <c r="AH44" s="198"/>
      <c r="AI44" s="199">
        <f>AI45</f>
        <v>96120</v>
      </c>
      <c r="AJ44" s="199"/>
      <c r="AK44" s="23"/>
      <c r="AL44" s="23">
        <f>AG44+AI44</f>
        <v>96120</v>
      </c>
      <c r="AM44" s="23"/>
      <c r="AN44" s="23">
        <f>AI44-AD44</f>
        <v>0</v>
      </c>
      <c r="AO44" s="23"/>
      <c r="AP44" s="23"/>
      <c r="AQ44" s="23">
        <f>AM44+AN44</f>
        <v>0</v>
      </c>
      <c r="AR44" s="8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</row>
    <row r="45" spans="1:73" ht="66.75" customHeight="1" x14ac:dyDescent="0.25">
      <c r="A45" s="51" t="s">
        <v>55</v>
      </c>
      <c r="B45" s="200" t="s">
        <v>121</v>
      </c>
      <c r="C45" s="201"/>
      <c r="D45" s="201"/>
      <c r="E45" s="202"/>
      <c r="F45" s="73" t="s">
        <v>67</v>
      </c>
      <c r="G45" s="73" t="s">
        <v>67</v>
      </c>
      <c r="H45" s="73" t="s">
        <v>67</v>
      </c>
      <c r="I45" s="73" t="s">
        <v>67</v>
      </c>
      <c r="J45" s="73" t="s">
        <v>67</v>
      </c>
      <c r="K45" s="73" t="s">
        <v>67</v>
      </c>
      <c r="L45" s="73" t="s">
        <v>67</v>
      </c>
      <c r="M45" s="73" t="s">
        <v>67</v>
      </c>
      <c r="N45" s="73" t="s">
        <v>67</v>
      </c>
      <c r="O45" s="73" t="s">
        <v>67</v>
      </c>
      <c r="P45" s="73" t="s">
        <v>67</v>
      </c>
      <c r="Q45" s="73" t="s">
        <v>67</v>
      </c>
      <c r="R45" s="73" t="s">
        <v>67</v>
      </c>
      <c r="S45" s="73" t="s">
        <v>67</v>
      </c>
      <c r="T45" s="73" t="s">
        <v>67</v>
      </c>
      <c r="U45" s="73" t="s">
        <v>67</v>
      </c>
      <c r="V45" s="73" t="s">
        <v>67</v>
      </c>
      <c r="W45" s="73" t="s">
        <v>67</v>
      </c>
      <c r="X45" s="73" t="s">
        <v>67</v>
      </c>
      <c r="Y45" s="73" t="s">
        <v>67</v>
      </c>
      <c r="Z45" s="73" t="s">
        <v>67</v>
      </c>
      <c r="AA45" s="73" t="s">
        <v>67</v>
      </c>
      <c r="AB45" s="73" t="s">
        <v>67</v>
      </c>
      <c r="AC45" s="24"/>
      <c r="AD45" s="117">
        <v>96120</v>
      </c>
      <c r="AE45" s="118"/>
      <c r="AF45" s="24">
        <f t="shared" si="0"/>
        <v>96120</v>
      </c>
      <c r="AG45" s="203"/>
      <c r="AH45" s="203"/>
      <c r="AI45" s="204">
        <v>96120</v>
      </c>
      <c r="AJ45" s="204"/>
      <c r="AK45" s="69"/>
      <c r="AL45" s="24">
        <f>AG45+AI45</f>
        <v>96120</v>
      </c>
      <c r="AM45" s="24"/>
      <c r="AN45" s="24">
        <f>AI45-AD45</f>
        <v>0</v>
      </c>
      <c r="AO45" s="24"/>
      <c r="AP45" s="24"/>
      <c r="AQ45" s="24">
        <f>AM45+AN45</f>
        <v>0</v>
      </c>
      <c r="AR45" s="8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</row>
    <row r="46" spans="1:73" ht="63" customHeight="1" x14ac:dyDescent="0.25">
      <c r="A46" s="50">
        <v>2</v>
      </c>
      <c r="B46" s="190" t="s">
        <v>90</v>
      </c>
      <c r="C46" s="191"/>
      <c r="D46" s="191"/>
      <c r="E46" s="192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76"/>
      <c r="AD46" s="23">
        <f>SUM(AD47:AD49)</f>
        <v>3789823</v>
      </c>
      <c r="AE46" s="23"/>
      <c r="AF46" s="23">
        <f t="shared" si="0"/>
        <v>3789823</v>
      </c>
      <c r="AG46" s="193"/>
      <c r="AH46" s="194"/>
      <c r="AI46" s="172">
        <f>SUM(AI47:AJ49)</f>
        <v>3751554.59</v>
      </c>
      <c r="AJ46" s="173"/>
      <c r="AK46" s="96"/>
      <c r="AL46" s="89">
        <f>AI46</f>
        <v>3751554.59</v>
      </c>
      <c r="AM46" s="23"/>
      <c r="AN46" s="23">
        <f>AI46-AF46</f>
        <v>-38268.410000000149</v>
      </c>
      <c r="AO46" s="23"/>
      <c r="AP46" s="23"/>
      <c r="AQ46" s="23">
        <f>AN46</f>
        <v>-38268.410000000149</v>
      </c>
      <c r="AR46" s="8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66" customHeight="1" x14ac:dyDescent="0.25">
      <c r="A47" s="51" t="s">
        <v>56</v>
      </c>
      <c r="B47" s="187" t="s">
        <v>122</v>
      </c>
      <c r="C47" s="188"/>
      <c r="D47" s="188"/>
      <c r="E47" s="189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76"/>
      <c r="AD47" s="24">
        <f>1090264+400000+756840</f>
        <v>2247104</v>
      </c>
      <c r="AE47" s="24"/>
      <c r="AF47" s="24">
        <f t="shared" si="0"/>
        <v>2247104</v>
      </c>
      <c r="AG47" s="184"/>
      <c r="AH47" s="185"/>
      <c r="AI47" s="174">
        <v>2208836.36</v>
      </c>
      <c r="AJ47" s="175"/>
      <c r="AK47" s="95"/>
      <c r="AL47" s="86">
        <f>AI47</f>
        <v>2208836.36</v>
      </c>
      <c r="AM47" s="24"/>
      <c r="AN47" s="24">
        <f>AI47-AF47</f>
        <v>-38267.64000000013</v>
      </c>
      <c r="AO47" s="24"/>
      <c r="AP47" s="24"/>
      <c r="AQ47" s="24">
        <f>AN47</f>
        <v>-38267.64000000013</v>
      </c>
      <c r="AR47" s="8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</row>
    <row r="48" spans="1:73" ht="66.75" customHeight="1" x14ac:dyDescent="0.25">
      <c r="A48" s="51" t="s">
        <v>57</v>
      </c>
      <c r="B48" s="187" t="s">
        <v>123</v>
      </c>
      <c r="C48" s="188"/>
      <c r="D48" s="188"/>
      <c r="E48" s="189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76"/>
      <c r="AD48" s="24">
        <f>1000000-157281</f>
        <v>842719</v>
      </c>
      <c r="AE48" s="24"/>
      <c r="AF48" s="24">
        <f t="shared" si="0"/>
        <v>842719</v>
      </c>
      <c r="AG48" s="184"/>
      <c r="AH48" s="185"/>
      <c r="AI48" s="174">
        <v>842718.23</v>
      </c>
      <c r="AJ48" s="175"/>
      <c r="AK48" s="95"/>
      <c r="AL48" s="86">
        <f>AI48</f>
        <v>842718.23</v>
      </c>
      <c r="AM48" s="24"/>
      <c r="AN48" s="24">
        <f>AI48-AF48</f>
        <v>-0.77000000001862645</v>
      </c>
      <c r="AO48" s="24"/>
      <c r="AP48" s="24"/>
      <c r="AQ48" s="24">
        <f>AN48</f>
        <v>-0.77000000001862645</v>
      </c>
      <c r="AR48" s="8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</row>
    <row r="49" spans="1:82" ht="81.75" customHeight="1" x14ac:dyDescent="0.25">
      <c r="A49" s="51" t="s">
        <v>76</v>
      </c>
      <c r="B49" s="187" t="s">
        <v>124</v>
      </c>
      <c r="C49" s="188"/>
      <c r="D49" s="188"/>
      <c r="E49" s="189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76"/>
      <c r="AD49" s="24">
        <v>700000</v>
      </c>
      <c r="AE49" s="24"/>
      <c r="AF49" s="24">
        <f t="shared" si="0"/>
        <v>700000</v>
      </c>
      <c r="AG49" s="184"/>
      <c r="AH49" s="185"/>
      <c r="AI49" s="174">
        <v>700000</v>
      </c>
      <c r="AJ49" s="175"/>
      <c r="AK49" s="95"/>
      <c r="AL49" s="86">
        <f>AI49</f>
        <v>700000</v>
      </c>
      <c r="AM49" s="24"/>
      <c r="AN49" s="24">
        <f>AI49-AF49</f>
        <v>0</v>
      </c>
      <c r="AO49" s="24"/>
      <c r="AP49" s="24"/>
      <c r="AQ49" s="24">
        <f>AN49</f>
        <v>0</v>
      </c>
      <c r="AR49" s="8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</row>
    <row r="50" spans="1:82" ht="54" customHeight="1" x14ac:dyDescent="0.25">
      <c r="A50" s="50">
        <v>3</v>
      </c>
      <c r="B50" s="233" t="s">
        <v>64</v>
      </c>
      <c r="C50" s="234"/>
      <c r="D50" s="234"/>
      <c r="E50" s="235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76"/>
      <c r="AD50" s="97">
        <f>SUM(AD51:AD64)</f>
        <v>7953945</v>
      </c>
      <c r="AE50" s="98"/>
      <c r="AF50" s="97">
        <f>AD50</f>
        <v>7953945</v>
      </c>
      <c r="AG50" s="174"/>
      <c r="AH50" s="175"/>
      <c r="AI50" s="214">
        <f>SUM(AI51:AJ64)</f>
        <v>7682904.8699999992</v>
      </c>
      <c r="AJ50" s="215">
        <f>SUM(AJ51:AJ57)</f>
        <v>0</v>
      </c>
      <c r="AK50" s="95"/>
      <c r="AL50" s="89">
        <f>AI50</f>
        <v>7682904.8699999992</v>
      </c>
      <c r="AM50" s="24"/>
      <c r="AN50" s="23">
        <f>AI50-AD50</f>
        <v>-271040.13000000082</v>
      </c>
      <c r="AO50" s="23"/>
      <c r="AP50" s="23"/>
      <c r="AQ50" s="23">
        <f>AN50</f>
        <v>-271040.13000000082</v>
      </c>
      <c r="AR50" s="8"/>
      <c r="AV50" s="7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7"/>
      <c r="CD50" s="7"/>
    </row>
    <row r="51" spans="1:82" ht="35.25" customHeight="1" x14ac:dyDescent="0.25">
      <c r="A51" s="51" t="s">
        <v>100</v>
      </c>
      <c r="B51" s="208" t="s">
        <v>86</v>
      </c>
      <c r="C51" s="209"/>
      <c r="D51" s="209"/>
      <c r="E51" s="210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76"/>
      <c r="AD51" s="24">
        <f>650000-89943</f>
        <v>560057</v>
      </c>
      <c r="AE51" s="24"/>
      <c r="AF51" s="24">
        <f t="shared" ref="AF51:AF64" si="1">AD51</f>
        <v>560057</v>
      </c>
      <c r="AG51" s="184"/>
      <c r="AH51" s="185"/>
      <c r="AI51" s="174">
        <v>560056.97</v>
      </c>
      <c r="AJ51" s="175"/>
      <c r="AK51" s="95"/>
      <c r="AL51" s="86">
        <f t="shared" ref="AL51:AL64" si="2">AI51</f>
        <v>560056.97</v>
      </c>
      <c r="AM51" s="24"/>
      <c r="AN51" s="24">
        <f t="shared" ref="AN51:AN64" si="3">AI51-AF51</f>
        <v>-3.0000000027939677E-2</v>
      </c>
      <c r="AO51" s="24"/>
      <c r="AP51" s="24"/>
      <c r="AQ51" s="24">
        <f t="shared" ref="AQ51:AQ64" si="4">AN51</f>
        <v>-3.0000000027939677E-2</v>
      </c>
      <c r="AR51" s="8"/>
      <c r="AV51" s="7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7"/>
      <c r="CD51" s="7"/>
    </row>
    <row r="52" spans="1:82" ht="66" customHeight="1" x14ac:dyDescent="0.25">
      <c r="A52" s="51" t="s">
        <v>101</v>
      </c>
      <c r="B52" s="177" t="s">
        <v>87</v>
      </c>
      <c r="C52" s="178"/>
      <c r="D52" s="178"/>
      <c r="E52" s="179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76"/>
      <c r="AD52" s="24">
        <v>523784</v>
      </c>
      <c r="AE52" s="24"/>
      <c r="AF52" s="24">
        <f t="shared" si="1"/>
        <v>523784</v>
      </c>
      <c r="AG52" s="184"/>
      <c r="AH52" s="185"/>
      <c r="AI52" s="174">
        <v>523426.63</v>
      </c>
      <c r="AJ52" s="175"/>
      <c r="AK52" s="95"/>
      <c r="AL52" s="86">
        <f t="shared" si="2"/>
        <v>523426.63</v>
      </c>
      <c r="AM52" s="24"/>
      <c r="AN52" s="24">
        <f t="shared" si="3"/>
        <v>-357.36999999999534</v>
      </c>
      <c r="AO52" s="24"/>
      <c r="AP52" s="24"/>
      <c r="AQ52" s="24">
        <f t="shared" si="4"/>
        <v>-357.36999999999534</v>
      </c>
      <c r="AR52" s="8"/>
      <c r="AV52" s="7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7"/>
      <c r="CD52" s="7"/>
    </row>
    <row r="53" spans="1:82" ht="53.25" customHeight="1" x14ac:dyDescent="0.25">
      <c r="A53" s="51" t="s">
        <v>102</v>
      </c>
      <c r="B53" s="177" t="s">
        <v>88</v>
      </c>
      <c r="C53" s="178"/>
      <c r="D53" s="178"/>
      <c r="E53" s="179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76"/>
      <c r="AD53" s="24">
        <v>326778</v>
      </c>
      <c r="AE53" s="24"/>
      <c r="AF53" s="24">
        <f t="shared" si="1"/>
        <v>326778</v>
      </c>
      <c r="AG53" s="184"/>
      <c r="AH53" s="185"/>
      <c r="AI53" s="174">
        <v>326778</v>
      </c>
      <c r="AJ53" s="175"/>
      <c r="AK53" s="95"/>
      <c r="AL53" s="86">
        <f t="shared" si="2"/>
        <v>326778</v>
      </c>
      <c r="AM53" s="24"/>
      <c r="AN53" s="24">
        <f t="shared" si="3"/>
        <v>0</v>
      </c>
      <c r="AO53" s="24"/>
      <c r="AP53" s="24"/>
      <c r="AQ53" s="24">
        <f t="shared" si="4"/>
        <v>0</v>
      </c>
      <c r="AR53" s="8"/>
      <c r="AV53" s="7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7"/>
      <c r="CD53" s="7"/>
    </row>
    <row r="54" spans="1:82" ht="69" customHeight="1" x14ac:dyDescent="0.25">
      <c r="A54" s="51" t="s">
        <v>103</v>
      </c>
      <c r="B54" s="177" t="s">
        <v>125</v>
      </c>
      <c r="C54" s="178"/>
      <c r="D54" s="178"/>
      <c r="E54" s="179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76"/>
      <c r="AD54" s="24">
        <f>1736486-368414</f>
        <v>1368072</v>
      </c>
      <c r="AE54" s="24"/>
      <c r="AF54" s="24">
        <f t="shared" si="1"/>
        <v>1368072</v>
      </c>
      <c r="AG54" s="184"/>
      <c r="AH54" s="185"/>
      <c r="AI54" s="174">
        <v>1368071.16</v>
      </c>
      <c r="AJ54" s="175"/>
      <c r="AK54" s="95"/>
      <c r="AL54" s="86">
        <f t="shared" si="2"/>
        <v>1368071.16</v>
      </c>
      <c r="AM54" s="24"/>
      <c r="AN54" s="24">
        <f t="shared" si="3"/>
        <v>-0.84000000008381903</v>
      </c>
      <c r="AO54" s="24"/>
      <c r="AP54" s="24"/>
      <c r="AQ54" s="24">
        <f t="shared" si="4"/>
        <v>-0.84000000008381903</v>
      </c>
      <c r="AR54" s="8"/>
      <c r="AV54" s="7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7"/>
      <c r="CD54" s="7"/>
    </row>
    <row r="55" spans="1:82" ht="66" customHeight="1" x14ac:dyDescent="0.25">
      <c r="A55" s="51" t="s">
        <v>104</v>
      </c>
      <c r="B55" s="177" t="s">
        <v>126</v>
      </c>
      <c r="C55" s="178"/>
      <c r="D55" s="178"/>
      <c r="E55" s="179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76"/>
      <c r="AD55" s="24">
        <v>264354</v>
      </c>
      <c r="AE55" s="24"/>
      <c r="AF55" s="24">
        <f t="shared" si="1"/>
        <v>264354</v>
      </c>
      <c r="AG55" s="184"/>
      <c r="AH55" s="185"/>
      <c r="AI55" s="174">
        <v>0</v>
      </c>
      <c r="AJ55" s="175"/>
      <c r="AK55" s="95"/>
      <c r="AL55" s="86">
        <f t="shared" si="2"/>
        <v>0</v>
      </c>
      <c r="AM55" s="24"/>
      <c r="AN55" s="24">
        <f t="shared" si="3"/>
        <v>-264354</v>
      </c>
      <c r="AO55" s="24"/>
      <c r="AP55" s="24"/>
      <c r="AQ55" s="24">
        <f t="shared" si="4"/>
        <v>-264354</v>
      </c>
      <c r="AR55" s="8"/>
      <c r="AV55" s="7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7"/>
      <c r="CD55" s="7"/>
    </row>
    <row r="56" spans="1:82" ht="36.75" customHeight="1" x14ac:dyDescent="0.25">
      <c r="A56" s="51" t="s">
        <v>105</v>
      </c>
      <c r="B56" s="177" t="s">
        <v>127</v>
      </c>
      <c r="C56" s="178"/>
      <c r="D56" s="178"/>
      <c r="E56" s="179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76"/>
      <c r="AD56" s="24">
        <v>663000</v>
      </c>
      <c r="AE56" s="24"/>
      <c r="AF56" s="24">
        <f t="shared" si="1"/>
        <v>663000</v>
      </c>
      <c r="AG56" s="184"/>
      <c r="AH56" s="185"/>
      <c r="AI56" s="174">
        <v>660732.91</v>
      </c>
      <c r="AJ56" s="175"/>
      <c r="AK56" s="95"/>
      <c r="AL56" s="86">
        <f t="shared" si="2"/>
        <v>660732.91</v>
      </c>
      <c r="AM56" s="24"/>
      <c r="AN56" s="24">
        <f t="shared" si="3"/>
        <v>-2267.0899999999674</v>
      </c>
      <c r="AO56" s="24"/>
      <c r="AP56" s="24"/>
      <c r="AQ56" s="24">
        <f t="shared" si="4"/>
        <v>-2267.0899999999674</v>
      </c>
      <c r="AR56" s="8"/>
      <c r="AV56" s="7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7"/>
      <c r="CD56" s="7"/>
    </row>
    <row r="57" spans="1:82" ht="36" customHeight="1" x14ac:dyDescent="0.25">
      <c r="A57" s="51" t="s">
        <v>106</v>
      </c>
      <c r="B57" s="177" t="s">
        <v>128</v>
      </c>
      <c r="C57" s="178"/>
      <c r="D57" s="178"/>
      <c r="E57" s="179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76"/>
      <c r="AD57" s="24">
        <f>1744176-351938</f>
        <v>1392238</v>
      </c>
      <c r="AE57" s="24"/>
      <c r="AF57" s="24">
        <f t="shared" si="1"/>
        <v>1392238</v>
      </c>
      <c r="AG57" s="184"/>
      <c r="AH57" s="185"/>
      <c r="AI57" s="174">
        <v>1392237.6</v>
      </c>
      <c r="AJ57" s="175"/>
      <c r="AK57" s="95"/>
      <c r="AL57" s="86">
        <f t="shared" si="2"/>
        <v>1392237.6</v>
      </c>
      <c r="AM57" s="24"/>
      <c r="AN57" s="24">
        <f t="shared" si="3"/>
        <v>-0.39999999990686774</v>
      </c>
      <c r="AO57" s="24"/>
      <c r="AP57" s="24"/>
      <c r="AQ57" s="24">
        <f t="shared" si="4"/>
        <v>-0.39999999990686774</v>
      </c>
      <c r="AR57" s="8"/>
      <c r="AV57" s="7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7"/>
      <c r="CD57" s="7"/>
    </row>
    <row r="58" spans="1:82" ht="49.5" customHeight="1" x14ac:dyDescent="0.25">
      <c r="A58" s="51" t="s">
        <v>107</v>
      </c>
      <c r="B58" s="177" t="s">
        <v>129</v>
      </c>
      <c r="C58" s="178"/>
      <c r="D58" s="178"/>
      <c r="E58" s="179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76"/>
      <c r="AD58" s="24">
        <v>477161</v>
      </c>
      <c r="AE58" s="24"/>
      <c r="AF58" s="24">
        <f t="shared" si="1"/>
        <v>477161</v>
      </c>
      <c r="AG58" s="184"/>
      <c r="AH58" s="185"/>
      <c r="AI58" s="174">
        <v>477161</v>
      </c>
      <c r="AJ58" s="175"/>
      <c r="AK58" s="95"/>
      <c r="AL58" s="86">
        <f t="shared" si="2"/>
        <v>477161</v>
      </c>
      <c r="AM58" s="24"/>
      <c r="AN58" s="24">
        <f t="shared" si="3"/>
        <v>0</v>
      </c>
      <c r="AO58" s="24"/>
      <c r="AP58" s="24"/>
      <c r="AQ58" s="24">
        <f t="shared" si="4"/>
        <v>0</v>
      </c>
      <c r="AR58" s="8"/>
      <c r="AV58" s="7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7"/>
      <c r="CD58" s="7"/>
    </row>
    <row r="59" spans="1:82" ht="50.25" customHeight="1" x14ac:dyDescent="0.25">
      <c r="A59" s="51" t="s">
        <v>108</v>
      </c>
      <c r="B59" s="177" t="s">
        <v>130</v>
      </c>
      <c r="C59" s="178"/>
      <c r="D59" s="178"/>
      <c r="E59" s="179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76"/>
      <c r="AD59" s="24">
        <v>346407</v>
      </c>
      <c r="AE59" s="24"/>
      <c r="AF59" s="24">
        <f t="shared" si="1"/>
        <v>346407</v>
      </c>
      <c r="AG59" s="184"/>
      <c r="AH59" s="185"/>
      <c r="AI59" s="174">
        <v>346407</v>
      </c>
      <c r="AJ59" s="175"/>
      <c r="AK59" s="95"/>
      <c r="AL59" s="86">
        <f t="shared" si="2"/>
        <v>346407</v>
      </c>
      <c r="AM59" s="24"/>
      <c r="AN59" s="24">
        <f t="shared" si="3"/>
        <v>0</v>
      </c>
      <c r="AO59" s="24"/>
      <c r="AP59" s="24"/>
      <c r="AQ59" s="24">
        <f t="shared" si="4"/>
        <v>0</v>
      </c>
      <c r="AR59" s="8"/>
      <c r="AV59" s="7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7"/>
      <c r="CD59" s="7"/>
    </row>
    <row r="60" spans="1:82" ht="34.5" customHeight="1" x14ac:dyDescent="0.25">
      <c r="A60" s="51" t="s">
        <v>160</v>
      </c>
      <c r="B60" s="177" t="s">
        <v>165</v>
      </c>
      <c r="C60" s="178"/>
      <c r="D60" s="178"/>
      <c r="E60" s="179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76"/>
      <c r="AD60" s="24">
        <v>295733</v>
      </c>
      <c r="AE60" s="24"/>
      <c r="AF60" s="24">
        <f t="shared" si="1"/>
        <v>295733</v>
      </c>
      <c r="AG60" s="184"/>
      <c r="AH60" s="185"/>
      <c r="AI60" s="174">
        <v>295732.8</v>
      </c>
      <c r="AJ60" s="175"/>
      <c r="AK60" s="95"/>
      <c r="AL60" s="86">
        <f t="shared" si="2"/>
        <v>295732.8</v>
      </c>
      <c r="AM60" s="24"/>
      <c r="AN60" s="24">
        <f t="shared" si="3"/>
        <v>-0.20000000001164153</v>
      </c>
      <c r="AO60" s="24"/>
      <c r="AP60" s="24"/>
      <c r="AQ60" s="24">
        <f t="shared" si="4"/>
        <v>-0.20000000001164153</v>
      </c>
      <c r="AR60" s="8"/>
      <c r="AV60" s="7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7"/>
      <c r="CD60" s="7"/>
    </row>
    <row r="61" spans="1:82" ht="34.5" customHeight="1" x14ac:dyDescent="0.25">
      <c r="A61" s="51" t="s">
        <v>161</v>
      </c>
      <c r="B61" s="177" t="s">
        <v>166</v>
      </c>
      <c r="C61" s="178"/>
      <c r="D61" s="178"/>
      <c r="E61" s="179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76"/>
      <c r="AD61" s="24">
        <v>440843</v>
      </c>
      <c r="AE61" s="24"/>
      <c r="AF61" s="24">
        <f t="shared" si="1"/>
        <v>440843</v>
      </c>
      <c r="AG61" s="184"/>
      <c r="AH61" s="185"/>
      <c r="AI61" s="174">
        <f>440842.8</f>
        <v>440842.8</v>
      </c>
      <c r="AJ61" s="175"/>
      <c r="AK61" s="95"/>
      <c r="AL61" s="86">
        <f t="shared" si="2"/>
        <v>440842.8</v>
      </c>
      <c r="AM61" s="24"/>
      <c r="AN61" s="24">
        <f t="shared" si="3"/>
        <v>-0.20000000001164153</v>
      </c>
      <c r="AO61" s="24"/>
      <c r="AP61" s="24"/>
      <c r="AQ61" s="24">
        <f t="shared" si="4"/>
        <v>-0.20000000001164153</v>
      </c>
      <c r="AR61" s="8"/>
      <c r="AV61" s="7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7"/>
      <c r="CD61" s="7"/>
    </row>
    <row r="62" spans="1:82" ht="24" customHeight="1" x14ac:dyDescent="0.25">
      <c r="A62" s="51" t="s">
        <v>162</v>
      </c>
      <c r="B62" s="177" t="s">
        <v>167</v>
      </c>
      <c r="C62" s="178"/>
      <c r="D62" s="178"/>
      <c r="E62" s="179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76"/>
      <c r="AD62" s="24">
        <v>504036</v>
      </c>
      <c r="AE62" s="24"/>
      <c r="AF62" s="24">
        <f t="shared" si="1"/>
        <v>504036</v>
      </c>
      <c r="AG62" s="184"/>
      <c r="AH62" s="185"/>
      <c r="AI62" s="174">
        <v>504036</v>
      </c>
      <c r="AJ62" s="175"/>
      <c r="AK62" s="95"/>
      <c r="AL62" s="86">
        <f t="shared" si="2"/>
        <v>504036</v>
      </c>
      <c r="AM62" s="24"/>
      <c r="AN62" s="24">
        <f t="shared" si="3"/>
        <v>0</v>
      </c>
      <c r="AO62" s="24"/>
      <c r="AP62" s="24"/>
      <c r="AQ62" s="24">
        <f t="shared" si="4"/>
        <v>0</v>
      </c>
      <c r="AR62" s="8"/>
      <c r="AV62" s="7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7"/>
      <c r="CD62" s="7"/>
    </row>
    <row r="63" spans="1:82" ht="24" customHeight="1" x14ac:dyDescent="0.25">
      <c r="A63" s="51" t="s">
        <v>163</v>
      </c>
      <c r="B63" s="177" t="s">
        <v>168</v>
      </c>
      <c r="C63" s="178"/>
      <c r="D63" s="178"/>
      <c r="E63" s="179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76"/>
      <c r="AD63" s="24">
        <v>494482</v>
      </c>
      <c r="AE63" s="24"/>
      <c r="AF63" s="24">
        <f t="shared" si="1"/>
        <v>494482</v>
      </c>
      <c r="AG63" s="184"/>
      <c r="AH63" s="185"/>
      <c r="AI63" s="174">
        <v>494481.6</v>
      </c>
      <c r="AJ63" s="175"/>
      <c r="AK63" s="95"/>
      <c r="AL63" s="86">
        <f t="shared" si="2"/>
        <v>494481.6</v>
      </c>
      <c r="AM63" s="24"/>
      <c r="AN63" s="24">
        <f t="shared" si="3"/>
        <v>-0.40000000002328306</v>
      </c>
      <c r="AO63" s="24"/>
      <c r="AP63" s="24"/>
      <c r="AQ63" s="24">
        <f t="shared" si="4"/>
        <v>-0.40000000002328306</v>
      </c>
      <c r="AR63" s="8"/>
      <c r="AV63" s="7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7"/>
      <c r="CD63" s="7"/>
    </row>
    <row r="64" spans="1:82" ht="37.5" customHeight="1" x14ac:dyDescent="0.25">
      <c r="A64" s="51" t="s">
        <v>164</v>
      </c>
      <c r="B64" s="177" t="s">
        <v>169</v>
      </c>
      <c r="C64" s="178"/>
      <c r="D64" s="178"/>
      <c r="E64" s="179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76"/>
      <c r="AD64" s="24">
        <v>297000</v>
      </c>
      <c r="AE64" s="24"/>
      <c r="AF64" s="24">
        <f t="shared" si="1"/>
        <v>297000</v>
      </c>
      <c r="AG64" s="184"/>
      <c r="AH64" s="185"/>
      <c r="AI64" s="174">
        <v>292940.40000000002</v>
      </c>
      <c r="AJ64" s="175"/>
      <c r="AK64" s="95"/>
      <c r="AL64" s="86">
        <f t="shared" si="2"/>
        <v>292940.40000000002</v>
      </c>
      <c r="AM64" s="24"/>
      <c r="AN64" s="24">
        <f t="shared" si="3"/>
        <v>-4059.5999999999767</v>
      </c>
      <c r="AO64" s="24"/>
      <c r="AP64" s="24"/>
      <c r="AQ64" s="24">
        <f t="shared" si="4"/>
        <v>-4059.5999999999767</v>
      </c>
      <c r="AR64" s="8"/>
      <c r="AV64" s="7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7"/>
      <c r="CD64" s="7"/>
    </row>
    <row r="65" spans="1:82" ht="51" customHeight="1" x14ac:dyDescent="0.25">
      <c r="A65" s="50">
        <v>4</v>
      </c>
      <c r="B65" s="190" t="s">
        <v>89</v>
      </c>
      <c r="C65" s="191"/>
      <c r="D65" s="191"/>
      <c r="E65" s="192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76"/>
      <c r="AD65" s="23">
        <f>SUM(AD66:AD66)</f>
        <v>200000</v>
      </c>
      <c r="AE65" s="23"/>
      <c r="AF65" s="23">
        <f>AD65</f>
        <v>200000</v>
      </c>
      <c r="AG65" s="184"/>
      <c r="AH65" s="185"/>
      <c r="AI65" s="172">
        <f>SUM(AI66:AI66)</f>
        <v>193159.56</v>
      </c>
      <c r="AJ65" s="173"/>
      <c r="AK65" s="96"/>
      <c r="AL65" s="89">
        <f>AI65</f>
        <v>193159.56</v>
      </c>
      <c r="AM65" s="23"/>
      <c r="AN65" s="23">
        <f>AI65-AF65</f>
        <v>-6840.4400000000023</v>
      </c>
      <c r="AO65" s="23"/>
      <c r="AP65" s="23"/>
      <c r="AQ65" s="23">
        <f>AN65</f>
        <v>-6840.4400000000023</v>
      </c>
      <c r="AR65" s="8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7"/>
      <c r="CD65" s="7"/>
    </row>
    <row r="66" spans="1:82" ht="100.5" customHeight="1" x14ac:dyDescent="0.25">
      <c r="A66" s="51" t="s">
        <v>109</v>
      </c>
      <c r="B66" s="187" t="s">
        <v>131</v>
      </c>
      <c r="C66" s="188"/>
      <c r="D66" s="188"/>
      <c r="E66" s="189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76"/>
      <c r="AD66" s="24">
        <v>200000</v>
      </c>
      <c r="AE66" s="24"/>
      <c r="AF66" s="24">
        <f>AD66</f>
        <v>200000</v>
      </c>
      <c r="AG66" s="184"/>
      <c r="AH66" s="185"/>
      <c r="AI66" s="174">
        <f>193159.56</f>
        <v>193159.56</v>
      </c>
      <c r="AJ66" s="175"/>
      <c r="AK66" s="95"/>
      <c r="AL66" s="86">
        <f>AI66</f>
        <v>193159.56</v>
      </c>
      <c r="AM66" s="24"/>
      <c r="AN66" s="24">
        <f>AI66-AF66</f>
        <v>-6840.4400000000023</v>
      </c>
      <c r="AO66" s="24"/>
      <c r="AP66" s="24"/>
      <c r="AQ66" s="24">
        <f>AN66</f>
        <v>-6840.4400000000023</v>
      </c>
      <c r="AR66" s="8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7"/>
      <c r="CD66" s="7"/>
    </row>
    <row r="67" spans="1:82" ht="51.75" customHeight="1" x14ac:dyDescent="0.25">
      <c r="A67" s="136" t="s">
        <v>171</v>
      </c>
      <c r="B67" s="211" t="s">
        <v>170</v>
      </c>
      <c r="C67" s="212"/>
      <c r="D67" s="212"/>
      <c r="E67" s="21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76"/>
      <c r="AD67" s="23">
        <f>AD68</f>
        <v>595099</v>
      </c>
      <c r="AE67" s="23"/>
      <c r="AF67" s="23">
        <f>AD67</f>
        <v>595099</v>
      </c>
      <c r="AG67" s="184"/>
      <c r="AH67" s="185"/>
      <c r="AI67" s="172">
        <f>AI68</f>
        <v>0</v>
      </c>
      <c r="AJ67" s="173"/>
      <c r="AK67" s="96"/>
      <c r="AL67" s="89">
        <f>AI67</f>
        <v>0</v>
      </c>
      <c r="AM67" s="23"/>
      <c r="AN67" s="23">
        <f>AI67-AF67</f>
        <v>-595099</v>
      </c>
      <c r="AO67" s="23"/>
      <c r="AP67" s="23"/>
      <c r="AQ67" s="23">
        <f>AN67</f>
        <v>-595099</v>
      </c>
      <c r="AR67" s="8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52"/>
      <c r="CC67" s="7"/>
      <c r="CD67" s="7"/>
    </row>
    <row r="68" spans="1:82" ht="53.25" customHeight="1" x14ac:dyDescent="0.25">
      <c r="A68" s="51" t="s">
        <v>173</v>
      </c>
      <c r="B68" s="169" t="s">
        <v>172</v>
      </c>
      <c r="C68" s="170"/>
      <c r="D68" s="170"/>
      <c r="E68" s="171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76"/>
      <c r="AD68" s="24">
        <v>595099</v>
      </c>
      <c r="AE68" s="24"/>
      <c r="AF68" s="24">
        <f>AD68</f>
        <v>595099</v>
      </c>
      <c r="AG68" s="184"/>
      <c r="AH68" s="185"/>
      <c r="AI68" s="174">
        <v>0</v>
      </c>
      <c r="AJ68" s="175"/>
      <c r="AK68" s="95"/>
      <c r="AL68" s="86">
        <f>AI68</f>
        <v>0</v>
      </c>
      <c r="AM68" s="24"/>
      <c r="AN68" s="24">
        <f>AI68-AF68</f>
        <v>-595099</v>
      </c>
      <c r="AO68" s="24"/>
      <c r="AP68" s="24"/>
      <c r="AQ68" s="24">
        <f>AN68</f>
        <v>-595099</v>
      </c>
      <c r="AR68" s="8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7"/>
      <c r="CD68" s="7"/>
    </row>
    <row r="69" spans="1:82" s="16" customFormat="1" ht="22.5" customHeight="1" x14ac:dyDescent="0.2">
      <c r="A69" s="50"/>
      <c r="B69" s="280" t="s">
        <v>12</v>
      </c>
      <c r="C69" s="281"/>
      <c r="D69" s="281"/>
      <c r="E69" s="282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23">
        <v>0</v>
      </c>
      <c r="AD69" s="23">
        <f>AD44+AD46+AD50+AD65+AD67</f>
        <v>12634987</v>
      </c>
      <c r="AE69" s="23"/>
      <c r="AF69" s="23">
        <f>AC69+AD69</f>
        <v>12634987</v>
      </c>
      <c r="AG69" s="198">
        <v>0</v>
      </c>
      <c r="AH69" s="198"/>
      <c r="AI69" s="199">
        <f>AI44+AI46+AI50+AI65+AI67</f>
        <v>11723739.02</v>
      </c>
      <c r="AJ69" s="199" t="e">
        <f>AJ50+#REF!+#REF!+AJ65+#REF!+#REF!+#REF!+#REF!+#REF!+#REF!</f>
        <v>#REF!</v>
      </c>
      <c r="AK69" s="23"/>
      <c r="AL69" s="23">
        <f>AI69</f>
        <v>11723739.02</v>
      </c>
      <c r="AM69" s="23"/>
      <c r="AN69" s="23">
        <f>AN44+AN46+AN50+AN65+AN67</f>
        <v>-911247.98000000091</v>
      </c>
      <c r="AO69" s="23" t="e">
        <f>#REF!+#REF!+#REF!+#REF!+#REF!</f>
        <v>#REF!</v>
      </c>
      <c r="AP69" s="23"/>
      <c r="AQ69" s="23">
        <f>AM69+AN69</f>
        <v>-911247.98000000091</v>
      </c>
      <c r="AU69" s="17"/>
      <c r="AV69" s="17"/>
      <c r="AW69" s="75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</row>
    <row r="70" spans="1:82" ht="14.25" hidden="1" customHeight="1" x14ac:dyDescent="0.25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13"/>
      <c r="AJ70" s="113"/>
      <c r="AK70" s="9"/>
      <c r="AL70" s="9"/>
      <c r="AM70" s="9"/>
      <c r="AN70" s="9"/>
      <c r="AO70" s="9"/>
      <c r="AP70" s="9"/>
      <c r="AQ70" s="93"/>
      <c r="AR70" s="9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</row>
    <row r="71" spans="1:82" ht="14.25" customHeight="1" x14ac:dyDescent="0.25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113"/>
      <c r="AJ71" s="113"/>
      <c r="AK71" s="9"/>
      <c r="AL71" s="9"/>
      <c r="AM71" s="9"/>
      <c r="AN71" s="9"/>
      <c r="AO71" s="9"/>
      <c r="AP71" s="9"/>
      <c r="AQ71" s="93"/>
      <c r="AR71" s="9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</row>
    <row r="72" spans="1:82" ht="14.25" customHeight="1" x14ac:dyDescent="0.25">
      <c r="A72" s="77" t="s">
        <v>74</v>
      </c>
      <c r="B72" s="7"/>
      <c r="C72" s="78"/>
      <c r="D72" s="78"/>
      <c r="E72" s="78"/>
      <c r="F72" s="78"/>
      <c r="G72" s="78"/>
      <c r="H72" s="78"/>
      <c r="I72" s="79"/>
      <c r="J72" s="79"/>
      <c r="K72" s="79"/>
      <c r="L72" s="79"/>
      <c r="M72" s="79"/>
      <c r="N72" s="79"/>
      <c r="O72" s="79"/>
      <c r="P72" s="79"/>
      <c r="Q72" s="7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113"/>
      <c r="AJ72" s="113"/>
      <c r="AK72" s="9"/>
      <c r="AL72" s="9"/>
      <c r="AM72" s="9"/>
      <c r="AN72" s="9"/>
      <c r="AO72" s="9"/>
      <c r="AP72" s="9"/>
      <c r="AQ72" s="93"/>
      <c r="AR72" s="9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</row>
    <row r="73" spans="1:82" ht="14.25" customHeight="1" x14ac:dyDescent="0.25">
      <c r="B73" s="7"/>
      <c r="C73" s="78"/>
      <c r="D73" s="78"/>
      <c r="E73" s="78"/>
      <c r="F73" s="78"/>
      <c r="G73" s="78"/>
      <c r="H73" s="78"/>
      <c r="I73" s="79"/>
      <c r="J73" s="79"/>
      <c r="K73" s="79"/>
      <c r="L73" s="79"/>
      <c r="M73" s="79"/>
      <c r="N73" s="79"/>
      <c r="O73" s="79"/>
      <c r="P73" s="79"/>
      <c r="Q73" s="7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13"/>
      <c r="AJ73" s="113"/>
      <c r="AK73" s="9"/>
      <c r="AL73" s="9"/>
      <c r="AM73" s="9"/>
      <c r="AN73" s="9"/>
      <c r="AO73" s="9"/>
      <c r="AP73" s="9"/>
      <c r="AQ73" s="93"/>
      <c r="AR73" s="9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</row>
    <row r="74" spans="1:82" ht="18.95" customHeight="1" x14ac:dyDescent="0.25">
      <c r="B74" s="76" t="s">
        <v>13</v>
      </c>
      <c r="C74" s="254" t="s">
        <v>75</v>
      </c>
      <c r="D74" s="254"/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54"/>
      <c r="P74" s="254"/>
      <c r="Q74" s="254"/>
      <c r="R74" s="254"/>
      <c r="S74" s="254"/>
      <c r="T74" s="254"/>
      <c r="U74" s="254"/>
      <c r="V74" s="254"/>
      <c r="W74" s="254"/>
      <c r="X74" s="254"/>
      <c r="Y74" s="254"/>
      <c r="Z74" s="254"/>
      <c r="AA74" s="254"/>
      <c r="AB74" s="254"/>
      <c r="AC74" s="254"/>
      <c r="AD74" s="254"/>
      <c r="AE74" s="254"/>
      <c r="AF74" s="254"/>
      <c r="AG74" s="254"/>
      <c r="AH74" s="254"/>
      <c r="AI74" s="254"/>
      <c r="AJ74" s="254"/>
      <c r="AK74" s="254"/>
      <c r="AL74" s="254"/>
      <c r="AM74" s="254"/>
      <c r="AN74" s="254"/>
      <c r="AO74" s="254"/>
      <c r="AP74" s="254"/>
      <c r="AQ74" s="254"/>
      <c r="AR74" s="254"/>
      <c r="AS74" s="254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</row>
    <row r="75" spans="1:82" ht="18.95" customHeight="1" x14ac:dyDescent="0.25">
      <c r="B75" s="76">
        <v>1</v>
      </c>
      <c r="C75" s="254">
        <v>2</v>
      </c>
      <c r="D75" s="254"/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54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4"/>
      <c r="AB75" s="254"/>
      <c r="AC75" s="254"/>
      <c r="AD75" s="254"/>
      <c r="AE75" s="254"/>
      <c r="AF75" s="254"/>
      <c r="AG75" s="254"/>
      <c r="AH75" s="254"/>
      <c r="AI75" s="254"/>
      <c r="AJ75" s="254"/>
      <c r="AK75" s="254"/>
      <c r="AL75" s="254"/>
      <c r="AM75" s="254"/>
      <c r="AN75" s="254"/>
      <c r="AO75" s="254"/>
      <c r="AP75" s="254"/>
      <c r="AQ75" s="254"/>
      <c r="AR75" s="254"/>
      <c r="AS75" s="254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</row>
    <row r="76" spans="1:82" ht="21" customHeight="1" x14ac:dyDescent="0.25">
      <c r="B76" s="22">
        <v>1</v>
      </c>
      <c r="C76" s="255" t="s">
        <v>174</v>
      </c>
      <c r="D76" s="255"/>
      <c r="E76" s="255"/>
      <c r="F76" s="255"/>
      <c r="G76" s="255"/>
      <c r="H76" s="255"/>
      <c r="I76" s="255"/>
      <c r="J76" s="255"/>
      <c r="K76" s="255"/>
      <c r="L76" s="255"/>
      <c r="M76" s="255"/>
      <c r="N76" s="255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  <c r="AK76" s="255"/>
      <c r="AL76" s="255"/>
      <c r="AM76" s="255"/>
      <c r="AN76" s="255"/>
      <c r="AO76" s="255"/>
      <c r="AP76" s="255"/>
      <c r="AQ76" s="255"/>
      <c r="AR76" s="255"/>
      <c r="AS76" s="255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</row>
    <row r="77" spans="1:82" ht="18.95" customHeight="1" x14ac:dyDescent="0.25">
      <c r="B77" s="22">
        <v>2</v>
      </c>
      <c r="C77" s="176" t="s">
        <v>99</v>
      </c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6"/>
      <c r="AG77" s="176"/>
      <c r="AH77" s="176"/>
      <c r="AI77" s="176"/>
      <c r="AJ77" s="176"/>
      <c r="AK77" s="176"/>
      <c r="AL77" s="176"/>
      <c r="AM77" s="176"/>
      <c r="AN77" s="176"/>
      <c r="AO77" s="176"/>
      <c r="AP77" s="176"/>
      <c r="AQ77" s="176"/>
      <c r="AR77" s="176"/>
      <c r="AS77" s="176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</row>
    <row r="78" spans="1:82" ht="33.75" customHeight="1" x14ac:dyDescent="0.25">
      <c r="B78" s="22">
        <v>3</v>
      </c>
      <c r="C78" s="176" t="s">
        <v>175</v>
      </c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6"/>
      <c r="AG78" s="176"/>
      <c r="AH78" s="176"/>
      <c r="AI78" s="176"/>
      <c r="AJ78" s="176"/>
      <c r="AK78" s="176"/>
      <c r="AL78" s="176"/>
      <c r="AM78" s="176"/>
      <c r="AN78" s="176"/>
      <c r="AO78" s="176"/>
      <c r="AP78" s="176"/>
      <c r="AQ78" s="176"/>
      <c r="AR78" s="176"/>
      <c r="AS78" s="176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</row>
    <row r="79" spans="1:82" ht="18.95" customHeight="1" x14ac:dyDescent="0.25">
      <c r="B79" s="22">
        <v>4</v>
      </c>
      <c r="C79" s="176" t="s">
        <v>99</v>
      </c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E79" s="176"/>
      <c r="AF79" s="176"/>
      <c r="AG79" s="176"/>
      <c r="AH79" s="176"/>
      <c r="AI79" s="176"/>
      <c r="AJ79" s="176"/>
      <c r="AK79" s="176"/>
      <c r="AL79" s="176"/>
      <c r="AM79" s="176"/>
      <c r="AN79" s="176"/>
      <c r="AO79" s="176"/>
      <c r="AP79" s="176"/>
      <c r="AQ79" s="176"/>
      <c r="AR79" s="176"/>
      <c r="AS79" s="176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</row>
    <row r="80" spans="1:82" ht="37.5" customHeight="1" x14ac:dyDescent="0.25">
      <c r="B80" s="22">
        <v>5</v>
      </c>
      <c r="C80" s="176" t="s">
        <v>183</v>
      </c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F80" s="176"/>
      <c r="AG80" s="176"/>
      <c r="AH80" s="176"/>
      <c r="AI80" s="176"/>
      <c r="AJ80" s="176"/>
      <c r="AK80" s="176"/>
      <c r="AL80" s="176"/>
      <c r="AM80" s="176"/>
      <c r="AN80" s="176"/>
      <c r="AO80" s="176"/>
      <c r="AP80" s="176"/>
      <c r="AQ80" s="176"/>
      <c r="AR80" s="176"/>
      <c r="AS80" s="176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</row>
    <row r="81" spans="1:73" ht="9.75" customHeight="1" x14ac:dyDescent="0.25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113"/>
      <c r="AJ81" s="113"/>
      <c r="AK81" s="9"/>
      <c r="AL81" s="9"/>
      <c r="AM81" s="9"/>
      <c r="AN81" s="9"/>
      <c r="AO81" s="9"/>
      <c r="AP81" s="9"/>
      <c r="AQ81" s="93"/>
      <c r="AR81" s="9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</row>
    <row r="82" spans="1:73" ht="18" customHeight="1" x14ac:dyDescent="0.25">
      <c r="A82" s="49" t="s">
        <v>59</v>
      </c>
      <c r="B82" s="3" t="s">
        <v>61</v>
      </c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</row>
    <row r="83" spans="1:73" ht="15" customHeight="1" x14ac:dyDescent="0.25">
      <c r="A83" s="49"/>
      <c r="B83" s="3"/>
      <c r="AS83" s="4" t="s">
        <v>60</v>
      </c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</row>
    <row r="84" spans="1:73" ht="30.75" customHeight="1" x14ac:dyDescent="0.25">
      <c r="A84" s="239" t="s">
        <v>13</v>
      </c>
      <c r="B84" s="239" t="s">
        <v>16</v>
      </c>
      <c r="C84" s="239"/>
      <c r="D84" s="239"/>
      <c r="E84" s="239"/>
      <c r="F84" s="239"/>
      <c r="G84" s="239"/>
      <c r="H84" s="239"/>
      <c r="I84" s="239"/>
      <c r="J84" s="239"/>
      <c r="K84" s="239"/>
      <c r="L84" s="239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239"/>
      <c r="X84" s="239"/>
      <c r="Y84" s="239"/>
      <c r="Z84" s="239"/>
      <c r="AA84" s="239"/>
      <c r="AB84" s="239"/>
      <c r="AC84" s="239"/>
      <c r="AD84" s="239"/>
      <c r="AE84" s="239"/>
      <c r="AF84" s="239"/>
      <c r="AG84" s="239" t="s">
        <v>9</v>
      </c>
      <c r="AH84" s="239"/>
      <c r="AI84" s="239"/>
      <c r="AJ84" s="239"/>
      <c r="AK84" s="239"/>
      <c r="AL84" s="239"/>
      <c r="AM84" s="283" t="s">
        <v>54</v>
      </c>
      <c r="AN84" s="283"/>
      <c r="AO84" s="283"/>
      <c r="AP84" s="283"/>
      <c r="AQ84" s="283"/>
      <c r="AR84" s="239" t="s">
        <v>10</v>
      </c>
      <c r="AS84" s="239"/>
      <c r="AT84" s="239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</row>
    <row r="85" spans="1:73" ht="33" customHeight="1" x14ac:dyDescent="0.25">
      <c r="A85" s="239"/>
      <c r="B85" s="239"/>
      <c r="C85" s="239"/>
      <c r="D85" s="239"/>
      <c r="E85" s="239"/>
      <c r="F85" s="239"/>
      <c r="G85" s="239"/>
      <c r="H85" s="239"/>
      <c r="I85" s="239"/>
      <c r="J85" s="239"/>
      <c r="K85" s="239"/>
      <c r="L85" s="239"/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239"/>
      <c r="Z85" s="239"/>
      <c r="AA85" s="239"/>
      <c r="AB85" s="239"/>
      <c r="AC85" s="239"/>
      <c r="AD85" s="239"/>
      <c r="AE85" s="239"/>
      <c r="AF85" s="239"/>
      <c r="AG85" s="239" t="s">
        <v>6</v>
      </c>
      <c r="AH85" s="239"/>
      <c r="AI85" s="243" t="s">
        <v>7</v>
      </c>
      <c r="AJ85" s="243"/>
      <c r="AK85" s="5"/>
      <c r="AL85" s="5" t="s">
        <v>8</v>
      </c>
      <c r="AM85" s="5" t="s">
        <v>6</v>
      </c>
      <c r="AN85" s="5" t="s">
        <v>7</v>
      </c>
      <c r="AO85" s="5"/>
      <c r="AP85" s="5"/>
      <c r="AQ85" s="5" t="s">
        <v>8</v>
      </c>
      <c r="AR85" s="5" t="s">
        <v>6</v>
      </c>
      <c r="AS85" s="5" t="s">
        <v>7</v>
      </c>
      <c r="AT85" s="5" t="s">
        <v>8</v>
      </c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</row>
    <row r="86" spans="1:73" ht="18" customHeight="1" x14ac:dyDescent="0.25">
      <c r="A86" s="53">
        <v>1</v>
      </c>
      <c r="B86" s="239">
        <v>2</v>
      </c>
      <c r="C86" s="239"/>
      <c r="D86" s="239"/>
      <c r="E86" s="239"/>
      <c r="F86" s="239"/>
      <c r="G86" s="239"/>
      <c r="H86" s="239"/>
      <c r="I86" s="239"/>
      <c r="J86" s="239"/>
      <c r="K86" s="239"/>
      <c r="L86" s="239"/>
      <c r="M86" s="239"/>
      <c r="N86" s="239"/>
      <c r="O86" s="239"/>
      <c r="P86" s="239"/>
      <c r="Q86" s="239"/>
      <c r="R86" s="239"/>
      <c r="S86" s="239"/>
      <c r="T86" s="239"/>
      <c r="U86" s="239"/>
      <c r="V86" s="239"/>
      <c r="W86" s="239"/>
      <c r="X86" s="239"/>
      <c r="Y86" s="239"/>
      <c r="Z86" s="239"/>
      <c r="AA86" s="239"/>
      <c r="AB86" s="239"/>
      <c r="AC86" s="239"/>
      <c r="AD86" s="239"/>
      <c r="AE86" s="239"/>
      <c r="AF86" s="239"/>
      <c r="AG86" s="239">
        <v>3</v>
      </c>
      <c r="AH86" s="239"/>
      <c r="AI86" s="243">
        <v>4</v>
      </c>
      <c r="AJ86" s="243"/>
      <c r="AK86" s="5"/>
      <c r="AL86" s="5">
        <v>5</v>
      </c>
      <c r="AM86" s="11">
        <v>6</v>
      </c>
      <c r="AN86" s="11">
        <v>7</v>
      </c>
      <c r="AO86" s="11"/>
      <c r="AP86" s="11"/>
      <c r="AQ86" s="11">
        <v>8</v>
      </c>
      <c r="AR86" s="5">
        <v>9</v>
      </c>
      <c r="AS86" s="5">
        <v>10</v>
      </c>
      <c r="AT86" s="5">
        <v>11</v>
      </c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</row>
    <row r="87" spans="1:73" ht="37.5" customHeight="1" x14ac:dyDescent="0.25">
      <c r="A87" s="54">
        <v>1</v>
      </c>
      <c r="B87" s="177" t="s">
        <v>116</v>
      </c>
      <c r="C87" s="178" t="s">
        <v>116</v>
      </c>
      <c r="D87" s="178" t="s">
        <v>116</v>
      </c>
      <c r="E87" s="178" t="s">
        <v>116</v>
      </c>
      <c r="F87" s="178" t="s">
        <v>116</v>
      </c>
      <c r="G87" s="178" t="s">
        <v>116</v>
      </c>
      <c r="H87" s="178" t="s">
        <v>116</v>
      </c>
      <c r="I87" s="178" t="s">
        <v>116</v>
      </c>
      <c r="J87" s="178" t="s">
        <v>116</v>
      </c>
      <c r="K87" s="178" t="s">
        <v>116</v>
      </c>
      <c r="L87" s="178" t="s">
        <v>116</v>
      </c>
      <c r="M87" s="178" t="s">
        <v>116</v>
      </c>
      <c r="N87" s="178" t="s">
        <v>116</v>
      </c>
      <c r="O87" s="178" t="s">
        <v>116</v>
      </c>
      <c r="P87" s="178" t="s">
        <v>116</v>
      </c>
      <c r="Q87" s="178" t="s">
        <v>116</v>
      </c>
      <c r="R87" s="178" t="s">
        <v>116</v>
      </c>
      <c r="S87" s="178" t="s">
        <v>116</v>
      </c>
      <c r="T87" s="178" t="s">
        <v>116</v>
      </c>
      <c r="U87" s="178" t="s">
        <v>116</v>
      </c>
      <c r="V87" s="178" t="s">
        <v>116</v>
      </c>
      <c r="W87" s="178" t="s">
        <v>116</v>
      </c>
      <c r="X87" s="178" t="s">
        <v>116</v>
      </c>
      <c r="Y87" s="178" t="s">
        <v>116</v>
      </c>
      <c r="Z87" s="178" t="s">
        <v>116</v>
      </c>
      <c r="AA87" s="178" t="s">
        <v>116</v>
      </c>
      <c r="AB87" s="178" t="s">
        <v>116</v>
      </c>
      <c r="AC87" s="178" t="s">
        <v>116</v>
      </c>
      <c r="AD87" s="178" t="s">
        <v>116</v>
      </c>
      <c r="AE87" s="178" t="s">
        <v>116</v>
      </c>
      <c r="AF87" s="179" t="s">
        <v>116</v>
      </c>
      <c r="AG87" s="152"/>
      <c r="AH87" s="154"/>
      <c r="AI87" s="180">
        <f>AD44</f>
        <v>96120</v>
      </c>
      <c r="AJ87" s="181"/>
      <c r="AK87" s="103"/>
      <c r="AL87" s="88">
        <f t="shared" ref="AL87:AL92" si="5">AI87</f>
        <v>96120</v>
      </c>
      <c r="AM87" s="88"/>
      <c r="AN87" s="103">
        <f>AI44</f>
        <v>96120</v>
      </c>
      <c r="AO87" s="103"/>
      <c r="AP87" s="103"/>
      <c r="AQ87" s="103">
        <f t="shared" ref="AQ87:AQ92" si="6">AN87</f>
        <v>96120</v>
      </c>
      <c r="AR87" s="103"/>
      <c r="AS87" s="103">
        <f>AN87-AI87</f>
        <v>0</v>
      </c>
      <c r="AT87" s="103">
        <f t="shared" ref="AT87:AT92" si="7">AS87</f>
        <v>0</v>
      </c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</row>
    <row r="88" spans="1:73" ht="37.5" customHeight="1" x14ac:dyDescent="0.25">
      <c r="A88" s="54">
        <f>A87+1</f>
        <v>2</v>
      </c>
      <c r="B88" s="177" t="s">
        <v>132</v>
      </c>
      <c r="C88" s="178" t="s">
        <v>115</v>
      </c>
      <c r="D88" s="178" t="s">
        <v>115</v>
      </c>
      <c r="E88" s="178" t="s">
        <v>115</v>
      </c>
      <c r="F88" s="178" t="s">
        <v>115</v>
      </c>
      <c r="G88" s="178" t="s">
        <v>115</v>
      </c>
      <c r="H88" s="178" t="s">
        <v>115</v>
      </c>
      <c r="I88" s="178" t="s">
        <v>115</v>
      </c>
      <c r="J88" s="178" t="s">
        <v>115</v>
      </c>
      <c r="K88" s="178" t="s">
        <v>115</v>
      </c>
      <c r="L88" s="178" t="s">
        <v>115</v>
      </c>
      <c r="M88" s="178" t="s">
        <v>115</v>
      </c>
      <c r="N88" s="178" t="s">
        <v>115</v>
      </c>
      <c r="O88" s="178" t="s">
        <v>115</v>
      </c>
      <c r="P88" s="178" t="s">
        <v>115</v>
      </c>
      <c r="Q88" s="178" t="s">
        <v>115</v>
      </c>
      <c r="R88" s="178" t="s">
        <v>115</v>
      </c>
      <c r="S88" s="178" t="s">
        <v>115</v>
      </c>
      <c r="T88" s="178" t="s">
        <v>115</v>
      </c>
      <c r="U88" s="178" t="s">
        <v>115</v>
      </c>
      <c r="V88" s="178" t="s">
        <v>115</v>
      </c>
      <c r="W88" s="178" t="s">
        <v>115</v>
      </c>
      <c r="X88" s="178" t="s">
        <v>115</v>
      </c>
      <c r="Y88" s="178" t="s">
        <v>115</v>
      </c>
      <c r="Z88" s="178" t="s">
        <v>115</v>
      </c>
      <c r="AA88" s="178" t="s">
        <v>115</v>
      </c>
      <c r="AB88" s="178" t="s">
        <v>115</v>
      </c>
      <c r="AC88" s="178" t="s">
        <v>115</v>
      </c>
      <c r="AD88" s="178" t="s">
        <v>115</v>
      </c>
      <c r="AE88" s="178" t="s">
        <v>115</v>
      </c>
      <c r="AF88" s="179" t="s">
        <v>115</v>
      </c>
      <c r="AG88" s="182"/>
      <c r="AH88" s="183"/>
      <c r="AI88" s="256">
        <f>AD46</f>
        <v>3789823</v>
      </c>
      <c r="AJ88" s="257"/>
      <c r="AK88" s="103"/>
      <c r="AL88" s="88">
        <f t="shared" si="5"/>
        <v>3789823</v>
      </c>
      <c r="AM88" s="103"/>
      <c r="AN88" s="103">
        <f>AI46</f>
        <v>3751554.59</v>
      </c>
      <c r="AO88" s="103"/>
      <c r="AP88" s="103"/>
      <c r="AQ88" s="103">
        <f t="shared" si="6"/>
        <v>3751554.59</v>
      </c>
      <c r="AR88" s="103"/>
      <c r="AS88" s="103">
        <f>AN88-AI88</f>
        <v>-38268.410000000149</v>
      </c>
      <c r="AT88" s="103">
        <f t="shared" si="7"/>
        <v>-38268.410000000149</v>
      </c>
      <c r="AU88" s="7"/>
      <c r="AV88" s="8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</row>
    <row r="89" spans="1:73" ht="37.5" customHeight="1" x14ac:dyDescent="0.25">
      <c r="A89" s="54">
        <f>A88+1</f>
        <v>3</v>
      </c>
      <c r="B89" s="177" t="s">
        <v>113</v>
      </c>
      <c r="C89" s="178" t="s">
        <v>113</v>
      </c>
      <c r="D89" s="178" t="s">
        <v>113</v>
      </c>
      <c r="E89" s="178" t="s">
        <v>113</v>
      </c>
      <c r="F89" s="178" t="s">
        <v>113</v>
      </c>
      <c r="G89" s="178" t="s">
        <v>113</v>
      </c>
      <c r="H89" s="178" t="s">
        <v>113</v>
      </c>
      <c r="I89" s="178" t="s">
        <v>113</v>
      </c>
      <c r="J89" s="178" t="s">
        <v>113</v>
      </c>
      <c r="K89" s="178" t="s">
        <v>113</v>
      </c>
      <c r="L89" s="178" t="s">
        <v>113</v>
      </c>
      <c r="M89" s="178" t="s">
        <v>113</v>
      </c>
      <c r="N89" s="178" t="s">
        <v>113</v>
      </c>
      <c r="O89" s="178" t="s">
        <v>113</v>
      </c>
      <c r="P89" s="178" t="s">
        <v>113</v>
      </c>
      <c r="Q89" s="178" t="s">
        <v>113</v>
      </c>
      <c r="R89" s="178" t="s">
        <v>113</v>
      </c>
      <c r="S89" s="178" t="s">
        <v>113</v>
      </c>
      <c r="T89" s="178" t="s">
        <v>113</v>
      </c>
      <c r="U89" s="178" t="s">
        <v>113</v>
      </c>
      <c r="V89" s="178" t="s">
        <v>113</v>
      </c>
      <c r="W89" s="178" t="s">
        <v>113</v>
      </c>
      <c r="X89" s="178" t="s">
        <v>113</v>
      </c>
      <c r="Y89" s="178" t="s">
        <v>113</v>
      </c>
      <c r="Z89" s="178" t="s">
        <v>113</v>
      </c>
      <c r="AA89" s="178" t="s">
        <v>113</v>
      </c>
      <c r="AB89" s="178" t="s">
        <v>113</v>
      </c>
      <c r="AC89" s="178" t="s">
        <v>113</v>
      </c>
      <c r="AD89" s="178" t="s">
        <v>113</v>
      </c>
      <c r="AE89" s="178" t="s">
        <v>113</v>
      </c>
      <c r="AF89" s="179" t="s">
        <v>113</v>
      </c>
      <c r="AG89" s="182"/>
      <c r="AH89" s="183"/>
      <c r="AI89" s="256">
        <f>AD50</f>
        <v>7953945</v>
      </c>
      <c r="AJ89" s="257"/>
      <c r="AK89" s="102"/>
      <c r="AL89" s="88">
        <f t="shared" si="5"/>
        <v>7953945</v>
      </c>
      <c r="AM89" s="103"/>
      <c r="AN89" s="103">
        <f>AI50</f>
        <v>7682904.8699999992</v>
      </c>
      <c r="AO89" s="103"/>
      <c r="AP89" s="103"/>
      <c r="AQ89" s="103">
        <f t="shared" si="6"/>
        <v>7682904.8699999992</v>
      </c>
      <c r="AR89" s="103"/>
      <c r="AS89" s="103">
        <f>AN89-AI89</f>
        <v>-271040.13000000082</v>
      </c>
      <c r="AT89" s="103">
        <f t="shared" si="7"/>
        <v>-271040.13000000082</v>
      </c>
      <c r="AU89" s="7"/>
      <c r="AV89" s="8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</row>
    <row r="90" spans="1:73" ht="48.75" customHeight="1" x14ac:dyDescent="0.25">
      <c r="A90" s="54">
        <f>A89+1</f>
        <v>4</v>
      </c>
      <c r="B90" s="177" t="s">
        <v>114</v>
      </c>
      <c r="C90" s="178" t="s">
        <v>114</v>
      </c>
      <c r="D90" s="178" t="s">
        <v>114</v>
      </c>
      <c r="E90" s="178" t="s">
        <v>114</v>
      </c>
      <c r="F90" s="178" t="s">
        <v>114</v>
      </c>
      <c r="G90" s="178" t="s">
        <v>114</v>
      </c>
      <c r="H90" s="178" t="s">
        <v>114</v>
      </c>
      <c r="I90" s="178" t="s">
        <v>114</v>
      </c>
      <c r="J90" s="178" t="s">
        <v>114</v>
      </c>
      <c r="K90" s="178" t="s">
        <v>114</v>
      </c>
      <c r="L90" s="178" t="s">
        <v>114</v>
      </c>
      <c r="M90" s="178" t="s">
        <v>114</v>
      </c>
      <c r="N90" s="178" t="s">
        <v>114</v>
      </c>
      <c r="O90" s="178" t="s">
        <v>114</v>
      </c>
      <c r="P90" s="178" t="s">
        <v>114</v>
      </c>
      <c r="Q90" s="178" t="s">
        <v>114</v>
      </c>
      <c r="R90" s="178" t="s">
        <v>114</v>
      </c>
      <c r="S90" s="178" t="s">
        <v>114</v>
      </c>
      <c r="T90" s="178" t="s">
        <v>114</v>
      </c>
      <c r="U90" s="178" t="s">
        <v>114</v>
      </c>
      <c r="V90" s="178" t="s">
        <v>114</v>
      </c>
      <c r="W90" s="178" t="s">
        <v>114</v>
      </c>
      <c r="X90" s="178" t="s">
        <v>114</v>
      </c>
      <c r="Y90" s="178" t="s">
        <v>114</v>
      </c>
      <c r="Z90" s="178" t="s">
        <v>114</v>
      </c>
      <c r="AA90" s="178" t="s">
        <v>114</v>
      </c>
      <c r="AB90" s="178" t="s">
        <v>114</v>
      </c>
      <c r="AC90" s="178" t="s">
        <v>114</v>
      </c>
      <c r="AD90" s="178" t="s">
        <v>114</v>
      </c>
      <c r="AE90" s="178" t="s">
        <v>114</v>
      </c>
      <c r="AF90" s="179" t="s">
        <v>114</v>
      </c>
      <c r="AG90" s="182"/>
      <c r="AH90" s="183"/>
      <c r="AI90" s="256">
        <f>AD65</f>
        <v>200000</v>
      </c>
      <c r="AJ90" s="257"/>
      <c r="AK90" s="102"/>
      <c r="AL90" s="88">
        <f t="shared" si="5"/>
        <v>200000</v>
      </c>
      <c r="AM90" s="103"/>
      <c r="AN90" s="103">
        <f>AI65</f>
        <v>193159.56</v>
      </c>
      <c r="AO90" s="103"/>
      <c r="AP90" s="103"/>
      <c r="AQ90" s="103">
        <f t="shared" si="6"/>
        <v>193159.56</v>
      </c>
      <c r="AR90" s="103"/>
      <c r="AS90" s="103">
        <f>AN90-AI90</f>
        <v>-6840.4400000000023</v>
      </c>
      <c r="AT90" s="103">
        <f t="shared" si="7"/>
        <v>-6840.4400000000023</v>
      </c>
      <c r="AU90" s="7"/>
      <c r="AV90" s="8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</row>
    <row r="91" spans="1:73" ht="39" customHeight="1" x14ac:dyDescent="0.25">
      <c r="A91" s="54">
        <v>5</v>
      </c>
      <c r="B91" s="177" t="s">
        <v>176</v>
      </c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  <c r="AD91" s="178"/>
      <c r="AE91" s="178"/>
      <c r="AF91" s="179"/>
      <c r="AG91" s="182"/>
      <c r="AH91" s="183"/>
      <c r="AI91" s="180">
        <f>AD67</f>
        <v>595099</v>
      </c>
      <c r="AJ91" s="181"/>
      <c r="AK91" s="102"/>
      <c r="AL91" s="88">
        <f t="shared" si="5"/>
        <v>595099</v>
      </c>
      <c r="AM91" s="103"/>
      <c r="AN91" s="137">
        <v>0</v>
      </c>
      <c r="AO91" s="138"/>
      <c r="AP91" s="103"/>
      <c r="AQ91" s="103">
        <f t="shared" si="6"/>
        <v>0</v>
      </c>
      <c r="AR91" s="103"/>
      <c r="AS91" s="103">
        <f>AN91-AI91</f>
        <v>-595099</v>
      </c>
      <c r="AT91" s="103">
        <f t="shared" si="7"/>
        <v>-595099</v>
      </c>
      <c r="AU91" s="7"/>
      <c r="AV91" s="8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</row>
    <row r="92" spans="1:73" ht="20.25" customHeight="1" x14ac:dyDescent="0.25">
      <c r="A92" s="54"/>
      <c r="B92" s="247" t="s">
        <v>117</v>
      </c>
      <c r="C92" s="247"/>
      <c r="D92" s="247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  <c r="R92" s="247"/>
      <c r="S92" s="247"/>
      <c r="T92" s="247"/>
      <c r="U92" s="247"/>
      <c r="V92" s="247"/>
      <c r="W92" s="247"/>
      <c r="X92" s="247"/>
      <c r="Y92" s="247"/>
      <c r="Z92" s="247"/>
      <c r="AA92" s="247"/>
      <c r="AB92" s="247"/>
      <c r="AC92" s="247"/>
      <c r="AD92" s="247"/>
      <c r="AE92" s="247"/>
      <c r="AF92" s="247"/>
      <c r="AG92" s="244"/>
      <c r="AH92" s="244"/>
      <c r="AI92" s="248">
        <f>SUM(AI87:AJ91)</f>
        <v>12634987</v>
      </c>
      <c r="AJ92" s="249"/>
      <c r="AK92" s="99"/>
      <c r="AL92" s="105">
        <f t="shared" si="5"/>
        <v>12634987</v>
      </c>
      <c r="AM92" s="15"/>
      <c r="AN92" s="297">
        <f>SUM(AN87:AO91)</f>
        <v>11723739.02</v>
      </c>
      <c r="AO92" s="298"/>
      <c r="AP92" s="106"/>
      <c r="AQ92" s="104">
        <f t="shared" si="6"/>
        <v>11723739.02</v>
      </c>
      <c r="AR92" s="15"/>
      <c r="AS92" s="104">
        <f>SUM(AS87:AS91)</f>
        <v>-911247.98000000091</v>
      </c>
      <c r="AT92" s="104">
        <f t="shared" si="7"/>
        <v>-911247.98000000091</v>
      </c>
      <c r="AU92" s="7"/>
      <c r="AV92" s="87">
        <f>AN92/AI92*100</f>
        <v>92.787899346473395</v>
      </c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</row>
    <row r="93" spans="1:73" ht="20.25" customHeight="1" x14ac:dyDescent="0.25">
      <c r="A93" s="127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57"/>
      <c r="AH93" s="57"/>
      <c r="AI93" s="129"/>
      <c r="AJ93" s="129"/>
      <c r="AK93" s="130"/>
      <c r="AL93" s="131"/>
      <c r="AM93" s="7"/>
      <c r="AN93" s="131"/>
      <c r="AO93" s="131"/>
      <c r="AP93" s="17"/>
      <c r="AQ93" s="132"/>
      <c r="AR93" s="7"/>
      <c r="AS93" s="132"/>
      <c r="AT93" s="132"/>
      <c r="AU93" s="7"/>
      <c r="AV93" s="8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</row>
    <row r="94" spans="1:73" ht="19.5" customHeight="1" x14ac:dyDescent="0.25">
      <c r="A94" s="49" t="s">
        <v>58</v>
      </c>
      <c r="B94" s="3" t="s">
        <v>15</v>
      </c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</row>
    <row r="95" spans="1:73" ht="18.75" customHeight="1" x14ac:dyDescent="0.25">
      <c r="A95" s="25" t="s">
        <v>83</v>
      </c>
      <c r="B95" s="3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</row>
    <row r="96" spans="1:73" ht="15.75" x14ac:dyDescent="0.25">
      <c r="B96" s="3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</row>
    <row r="97" spans="1:73" ht="51" customHeight="1" x14ac:dyDescent="0.25">
      <c r="A97" s="239" t="s">
        <v>13</v>
      </c>
      <c r="B97" s="239" t="s">
        <v>19</v>
      </c>
      <c r="C97" s="239"/>
      <c r="D97" s="239"/>
      <c r="E97" s="239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239" t="s">
        <v>17</v>
      </c>
      <c r="AD97" s="239" t="s">
        <v>18</v>
      </c>
      <c r="AE97" s="239"/>
      <c r="AF97" s="239"/>
      <c r="AG97" s="239" t="s">
        <v>9</v>
      </c>
      <c r="AH97" s="239"/>
      <c r="AI97" s="239"/>
      <c r="AJ97" s="239"/>
      <c r="AK97" s="239"/>
      <c r="AL97" s="239"/>
      <c r="AM97" s="239" t="s">
        <v>21</v>
      </c>
      <c r="AN97" s="239"/>
      <c r="AO97" s="239"/>
      <c r="AP97" s="239"/>
      <c r="AQ97" s="239"/>
      <c r="AR97" s="239" t="s">
        <v>10</v>
      </c>
      <c r="AS97" s="239"/>
      <c r="AT97" s="239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</row>
    <row r="98" spans="1:73" ht="36" customHeight="1" x14ac:dyDescent="0.25">
      <c r="A98" s="239"/>
      <c r="B98" s="239"/>
      <c r="C98" s="239"/>
      <c r="D98" s="239"/>
      <c r="E98" s="239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239"/>
      <c r="AD98" s="239"/>
      <c r="AE98" s="239"/>
      <c r="AF98" s="239"/>
      <c r="AG98" s="239" t="s">
        <v>6</v>
      </c>
      <c r="AH98" s="239"/>
      <c r="AI98" s="243" t="s">
        <v>7</v>
      </c>
      <c r="AJ98" s="243"/>
      <c r="AK98" s="5"/>
      <c r="AL98" s="5" t="s">
        <v>8</v>
      </c>
      <c r="AM98" s="5" t="s">
        <v>6</v>
      </c>
      <c r="AN98" s="5" t="s">
        <v>7</v>
      </c>
      <c r="AO98" s="5"/>
      <c r="AP98" s="5"/>
      <c r="AQ98" s="5" t="s">
        <v>8</v>
      </c>
      <c r="AR98" s="5" t="s">
        <v>6</v>
      </c>
      <c r="AS98" s="5" t="s">
        <v>7</v>
      </c>
      <c r="AT98" s="5" t="s">
        <v>8</v>
      </c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</row>
    <row r="99" spans="1:73" ht="66" customHeight="1" x14ac:dyDescent="0.25">
      <c r="A99" s="22"/>
      <c r="B99" s="165" t="s">
        <v>142</v>
      </c>
      <c r="C99" s="166"/>
      <c r="D99" s="166"/>
      <c r="E99" s="167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  <c r="AD99" s="242"/>
      <c r="AE99" s="242"/>
      <c r="AF99" s="242"/>
      <c r="AG99" s="242"/>
      <c r="AH99" s="242"/>
      <c r="AI99" s="242"/>
      <c r="AJ99" s="242"/>
      <c r="AK99" s="135"/>
      <c r="AL99" s="135"/>
      <c r="AM99" s="135"/>
      <c r="AN99" s="135"/>
      <c r="AO99" s="135"/>
      <c r="AP99" s="135"/>
      <c r="AQ99" s="135"/>
      <c r="AR99" s="19"/>
      <c r="AS99" s="19"/>
      <c r="AT99" s="19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</row>
    <row r="100" spans="1:73" ht="19.5" customHeight="1" x14ac:dyDescent="0.25">
      <c r="A100" s="22"/>
      <c r="B100" s="151" t="s">
        <v>30</v>
      </c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  <c r="O100" s="151"/>
      <c r="P100" s="151"/>
      <c r="Q100" s="151"/>
      <c r="R100" s="151"/>
      <c r="S100" s="151"/>
      <c r="T100" s="151"/>
      <c r="U100" s="68"/>
      <c r="V100" s="68"/>
      <c r="W100" s="68"/>
      <c r="X100" s="68"/>
      <c r="Y100" s="68"/>
      <c r="Z100" s="68"/>
      <c r="AA100" s="68"/>
      <c r="AB100" s="68"/>
      <c r="AC100" s="14"/>
      <c r="AD100" s="244"/>
      <c r="AE100" s="244"/>
      <c r="AF100" s="244"/>
      <c r="AG100" s="155"/>
      <c r="AH100" s="155"/>
      <c r="AI100" s="245"/>
      <c r="AJ100" s="245"/>
      <c r="AK100" s="94"/>
      <c r="AL100" s="19"/>
      <c r="AM100" s="19"/>
      <c r="AN100" s="19"/>
      <c r="AO100" s="19"/>
      <c r="AP100" s="19"/>
      <c r="AQ100" s="19"/>
      <c r="AR100" s="19"/>
      <c r="AS100" s="19"/>
      <c r="AT100" s="19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</row>
    <row r="101" spans="1:73" ht="36" customHeight="1" x14ac:dyDescent="0.25">
      <c r="A101" s="22">
        <v>1</v>
      </c>
      <c r="B101" s="158" t="s">
        <v>97</v>
      </c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68"/>
      <c r="V101" s="68"/>
      <c r="W101" s="68"/>
      <c r="X101" s="68"/>
      <c r="Y101" s="68"/>
      <c r="Z101" s="68"/>
      <c r="AA101" s="68"/>
      <c r="AB101" s="68"/>
      <c r="AC101" s="21" t="s">
        <v>28</v>
      </c>
      <c r="AD101" s="244" t="s">
        <v>68</v>
      </c>
      <c r="AE101" s="244"/>
      <c r="AF101" s="244"/>
      <c r="AG101" s="155"/>
      <c r="AH101" s="155"/>
      <c r="AI101" s="245">
        <v>96120</v>
      </c>
      <c r="AJ101" s="245"/>
      <c r="AK101" s="94"/>
      <c r="AL101" s="19">
        <f>AI101</f>
        <v>96120</v>
      </c>
      <c r="AM101" s="19"/>
      <c r="AN101" s="19">
        <v>96120</v>
      </c>
      <c r="AO101" s="19"/>
      <c r="AP101" s="19"/>
      <c r="AQ101" s="19">
        <f>AN101</f>
        <v>96120</v>
      </c>
      <c r="AR101" s="19"/>
      <c r="AS101" s="19">
        <f t="shared" ref="AS101:AS107" si="8">AN101-AI101</f>
        <v>0</v>
      </c>
      <c r="AT101" s="19">
        <f t="shared" ref="AT101:AT107" si="9">AS101</f>
        <v>0</v>
      </c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</row>
    <row r="102" spans="1:73" ht="19.5" customHeight="1" x14ac:dyDescent="0.25">
      <c r="A102" s="5"/>
      <c r="B102" s="159" t="s">
        <v>26</v>
      </c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5"/>
      <c r="V102" s="5"/>
      <c r="W102" s="5"/>
      <c r="X102" s="5"/>
      <c r="Y102" s="5"/>
      <c r="Z102" s="5"/>
      <c r="AA102" s="5"/>
      <c r="AB102" s="5"/>
      <c r="AC102" s="5"/>
      <c r="AD102" s="239"/>
      <c r="AE102" s="239"/>
      <c r="AF102" s="239"/>
      <c r="AG102" s="155"/>
      <c r="AH102" s="155"/>
      <c r="AI102" s="240"/>
      <c r="AJ102" s="241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</row>
    <row r="103" spans="1:73" ht="24" customHeight="1" x14ac:dyDescent="0.25">
      <c r="A103" s="5">
        <v>1</v>
      </c>
      <c r="B103" s="218" t="s">
        <v>133</v>
      </c>
      <c r="C103" s="218"/>
      <c r="D103" s="218"/>
      <c r="E103" s="218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 t="s">
        <v>134</v>
      </c>
      <c r="AD103" s="239" t="s">
        <v>135</v>
      </c>
      <c r="AE103" s="239"/>
      <c r="AF103" s="239"/>
      <c r="AG103" s="155"/>
      <c r="AH103" s="155"/>
      <c r="AI103" s="243">
        <v>1</v>
      </c>
      <c r="AJ103" s="243"/>
      <c r="AK103" s="5"/>
      <c r="AL103" s="5">
        <f>AI103</f>
        <v>1</v>
      </c>
      <c r="AM103" s="5"/>
      <c r="AN103" s="5">
        <v>1</v>
      </c>
      <c r="AO103" s="5"/>
      <c r="AP103" s="5"/>
      <c r="AQ103" s="5">
        <f>AN103</f>
        <v>1</v>
      </c>
      <c r="AR103" s="5"/>
      <c r="AS103" s="19">
        <f t="shared" si="8"/>
        <v>0</v>
      </c>
      <c r="AT103" s="19">
        <f t="shared" si="9"/>
        <v>0</v>
      </c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</row>
    <row r="104" spans="1:73" ht="20.25" customHeight="1" x14ac:dyDescent="0.25">
      <c r="A104" s="5"/>
      <c r="B104" s="159" t="s">
        <v>27</v>
      </c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5"/>
      <c r="V104" s="5"/>
      <c r="W104" s="5"/>
      <c r="X104" s="5"/>
      <c r="Y104" s="5"/>
      <c r="Z104" s="5"/>
      <c r="AA104" s="5"/>
      <c r="AB104" s="5"/>
      <c r="AC104" s="5"/>
      <c r="AD104" s="236"/>
      <c r="AE104" s="237"/>
      <c r="AF104" s="238"/>
      <c r="AG104" s="155"/>
      <c r="AH104" s="155"/>
      <c r="AI104" s="240"/>
      <c r="AJ104" s="241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</row>
    <row r="105" spans="1:73" ht="36.75" customHeight="1" x14ac:dyDescent="0.25">
      <c r="A105" s="5">
        <v>1</v>
      </c>
      <c r="B105" s="169" t="s">
        <v>136</v>
      </c>
      <c r="C105" s="170"/>
      <c r="D105" s="170"/>
      <c r="E105" s="171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 t="s">
        <v>28</v>
      </c>
      <c r="AD105" s="236" t="s">
        <v>24</v>
      </c>
      <c r="AE105" s="237"/>
      <c r="AF105" s="238"/>
      <c r="AG105" s="155"/>
      <c r="AH105" s="155"/>
      <c r="AI105" s="250">
        <f>AI101/AI103</f>
        <v>96120</v>
      </c>
      <c r="AJ105" s="251"/>
      <c r="AK105" s="134"/>
      <c r="AL105" s="134">
        <f>AI105</f>
        <v>96120</v>
      </c>
      <c r="AM105" s="134"/>
      <c r="AN105" s="134">
        <f>AN101/AN103</f>
        <v>96120</v>
      </c>
      <c r="AO105" s="134"/>
      <c r="AP105" s="134"/>
      <c r="AQ105" s="134">
        <f>AN105</f>
        <v>96120</v>
      </c>
      <c r="AR105" s="134"/>
      <c r="AS105" s="19">
        <f t="shared" si="8"/>
        <v>0</v>
      </c>
      <c r="AT105" s="19">
        <f t="shared" si="9"/>
        <v>0</v>
      </c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</row>
    <row r="106" spans="1:73" ht="18.75" customHeight="1" x14ac:dyDescent="0.25">
      <c r="A106" s="5"/>
      <c r="B106" s="233" t="s">
        <v>31</v>
      </c>
      <c r="C106" s="234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  <c r="R106" s="234"/>
      <c r="S106" s="234"/>
      <c r="T106" s="235"/>
      <c r="U106" s="5"/>
      <c r="V106" s="5"/>
      <c r="W106" s="5"/>
      <c r="X106" s="5"/>
      <c r="Y106" s="5"/>
      <c r="Z106" s="5"/>
      <c r="AA106" s="5"/>
      <c r="AB106" s="5"/>
      <c r="AC106" s="5"/>
      <c r="AD106" s="236"/>
      <c r="AE106" s="237"/>
      <c r="AF106" s="238"/>
      <c r="AG106" s="155"/>
      <c r="AH106" s="155"/>
      <c r="AI106" s="125"/>
      <c r="AJ106" s="126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</row>
    <row r="107" spans="1:73" ht="51" customHeight="1" x14ac:dyDescent="0.25">
      <c r="A107" s="5"/>
      <c r="B107" s="169" t="s">
        <v>69</v>
      </c>
      <c r="C107" s="170"/>
      <c r="D107" s="170"/>
      <c r="E107" s="171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 t="s">
        <v>85</v>
      </c>
      <c r="AD107" s="236" t="s">
        <v>24</v>
      </c>
      <c r="AE107" s="237"/>
      <c r="AF107" s="238"/>
      <c r="AG107" s="155"/>
      <c r="AH107" s="155"/>
      <c r="AI107" s="252">
        <f>AI101/55378873.23*100</f>
        <v>0.17356799514644081</v>
      </c>
      <c r="AJ107" s="253"/>
      <c r="AK107" s="5"/>
      <c r="AL107" s="133">
        <f>AI107</f>
        <v>0.17356799514644081</v>
      </c>
      <c r="AM107" s="5"/>
      <c r="AN107" s="133">
        <f>AN101/55378873.23*100</f>
        <v>0.17356799514644081</v>
      </c>
      <c r="AO107" s="133"/>
      <c r="AP107" s="133"/>
      <c r="AQ107" s="133">
        <f>AN107</f>
        <v>0.17356799514644081</v>
      </c>
      <c r="AR107" s="5"/>
      <c r="AS107" s="19">
        <f t="shared" si="8"/>
        <v>0</v>
      </c>
      <c r="AT107" s="19">
        <f t="shared" si="9"/>
        <v>0</v>
      </c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</row>
    <row r="108" spans="1:73" ht="85.5" customHeight="1" x14ac:dyDescent="0.25">
      <c r="A108" s="5"/>
      <c r="B108" s="165" t="s">
        <v>137</v>
      </c>
      <c r="C108" s="166"/>
      <c r="D108" s="166"/>
      <c r="E108" s="167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14"/>
      <c r="AD108" s="152"/>
      <c r="AE108" s="153"/>
      <c r="AF108" s="154"/>
      <c r="AG108" s="155"/>
      <c r="AH108" s="155"/>
      <c r="AI108" s="156"/>
      <c r="AJ108" s="157"/>
      <c r="AK108" s="94"/>
      <c r="AL108" s="19"/>
      <c r="AM108" s="19"/>
      <c r="AN108" s="19"/>
      <c r="AO108" s="19"/>
      <c r="AP108" s="19"/>
      <c r="AQ108" s="19"/>
      <c r="AR108" s="19"/>
      <c r="AS108" s="19"/>
      <c r="AT108" s="19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</row>
    <row r="109" spans="1:73" ht="19.5" customHeight="1" x14ac:dyDescent="0.25">
      <c r="A109" s="5"/>
      <c r="B109" s="205" t="s">
        <v>30</v>
      </c>
      <c r="C109" s="206"/>
      <c r="D109" s="206"/>
      <c r="E109" s="206"/>
      <c r="F109" s="206"/>
      <c r="G109" s="206"/>
      <c r="H109" s="206"/>
      <c r="I109" s="206"/>
      <c r="J109" s="206"/>
      <c r="K109" s="206"/>
      <c r="L109" s="206"/>
      <c r="M109" s="206"/>
      <c r="N109" s="206"/>
      <c r="O109" s="206"/>
      <c r="P109" s="206"/>
      <c r="Q109" s="206"/>
      <c r="R109" s="206"/>
      <c r="S109" s="206"/>
      <c r="T109" s="207"/>
      <c r="U109" s="68"/>
      <c r="V109" s="68"/>
      <c r="W109" s="68"/>
      <c r="X109" s="68"/>
      <c r="Y109" s="68"/>
      <c r="Z109" s="68"/>
      <c r="AA109" s="68"/>
      <c r="AB109" s="68"/>
      <c r="AC109" s="14"/>
      <c r="AD109" s="152"/>
      <c r="AE109" s="153"/>
      <c r="AF109" s="154"/>
      <c r="AG109" s="155"/>
      <c r="AH109" s="155"/>
      <c r="AI109" s="156"/>
      <c r="AJ109" s="157"/>
      <c r="AK109" s="94"/>
      <c r="AL109" s="19"/>
      <c r="AM109" s="19"/>
      <c r="AN109" s="19"/>
      <c r="AO109" s="19"/>
      <c r="AP109" s="19"/>
      <c r="AQ109" s="19"/>
      <c r="AR109" s="19"/>
      <c r="AS109" s="19"/>
      <c r="AT109" s="19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</row>
    <row r="110" spans="1:73" ht="21" customHeight="1" x14ac:dyDescent="0.25">
      <c r="A110" s="5"/>
      <c r="B110" s="200" t="s">
        <v>92</v>
      </c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  <c r="R110" s="216"/>
      <c r="S110" s="216"/>
      <c r="T110" s="217"/>
      <c r="U110" s="68"/>
      <c r="V110" s="68"/>
      <c r="W110" s="68"/>
      <c r="X110" s="68"/>
      <c r="Y110" s="68"/>
      <c r="Z110" s="68"/>
      <c r="AA110" s="68"/>
      <c r="AB110" s="68"/>
      <c r="AC110" s="21" t="s">
        <v>28</v>
      </c>
      <c r="AD110" s="152" t="s">
        <v>68</v>
      </c>
      <c r="AE110" s="153"/>
      <c r="AF110" s="154"/>
      <c r="AG110" s="155"/>
      <c r="AH110" s="155"/>
      <c r="AI110" s="156">
        <f>SUM(AI111:AJ111)</f>
        <v>3789823</v>
      </c>
      <c r="AJ110" s="157"/>
      <c r="AK110" s="94"/>
      <c r="AL110" s="19">
        <f>AI110</f>
        <v>3789823</v>
      </c>
      <c r="AM110" s="19"/>
      <c r="AN110" s="19">
        <f>SUM(AN111:AO111)</f>
        <v>3751554.59</v>
      </c>
      <c r="AO110" s="19"/>
      <c r="AP110" s="19"/>
      <c r="AQ110" s="19">
        <f>AN110</f>
        <v>3751554.59</v>
      </c>
      <c r="AR110" s="19"/>
      <c r="AS110" s="19">
        <f>AN110-AI110</f>
        <v>-38268.410000000149</v>
      </c>
      <c r="AT110" s="19">
        <f>AS110</f>
        <v>-38268.410000000149</v>
      </c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</row>
    <row r="111" spans="1:73" ht="52.5" customHeight="1" x14ac:dyDescent="0.25">
      <c r="A111" s="5"/>
      <c r="B111" s="208" t="s">
        <v>138</v>
      </c>
      <c r="C111" s="209"/>
      <c r="D111" s="209"/>
      <c r="E111" s="209"/>
      <c r="F111" s="209"/>
      <c r="G111" s="209"/>
      <c r="H111" s="209"/>
      <c r="I111" s="209"/>
      <c r="J111" s="209"/>
      <c r="K111" s="209"/>
      <c r="L111" s="209"/>
      <c r="M111" s="209"/>
      <c r="N111" s="209"/>
      <c r="O111" s="209"/>
      <c r="P111" s="209"/>
      <c r="Q111" s="209"/>
      <c r="R111" s="209"/>
      <c r="S111" s="209"/>
      <c r="T111" s="210"/>
      <c r="U111" s="68"/>
      <c r="V111" s="68"/>
      <c r="W111" s="68"/>
      <c r="X111" s="68"/>
      <c r="Y111" s="68"/>
      <c r="Z111" s="68"/>
      <c r="AA111" s="68"/>
      <c r="AB111" s="68"/>
      <c r="AC111" s="21" t="s">
        <v>28</v>
      </c>
      <c r="AD111" s="152" t="s">
        <v>68</v>
      </c>
      <c r="AE111" s="153"/>
      <c r="AF111" s="154"/>
      <c r="AG111" s="155"/>
      <c r="AH111" s="155"/>
      <c r="AI111" s="156">
        <f>AD46</f>
        <v>3789823</v>
      </c>
      <c r="AJ111" s="157"/>
      <c r="AK111" s="94"/>
      <c r="AL111" s="19">
        <f>AI111</f>
        <v>3789823</v>
      </c>
      <c r="AM111" s="19"/>
      <c r="AN111" s="19">
        <f>AI46</f>
        <v>3751554.59</v>
      </c>
      <c r="AO111" s="19"/>
      <c r="AP111" s="19"/>
      <c r="AQ111" s="19">
        <f>AN111</f>
        <v>3751554.59</v>
      </c>
      <c r="AR111" s="19"/>
      <c r="AS111" s="19">
        <f>AN111-AI111</f>
        <v>-38268.410000000149</v>
      </c>
      <c r="AT111" s="19">
        <f>AS111</f>
        <v>-38268.410000000149</v>
      </c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</row>
    <row r="112" spans="1:73" ht="18" customHeight="1" x14ac:dyDescent="0.25">
      <c r="A112" s="5"/>
      <c r="B112" s="222" t="s">
        <v>26</v>
      </c>
      <c r="C112" s="223"/>
      <c r="D112" s="223"/>
      <c r="E112" s="223"/>
      <c r="F112" s="223"/>
      <c r="G112" s="223"/>
      <c r="H112" s="223"/>
      <c r="I112" s="223"/>
      <c r="J112" s="223"/>
      <c r="K112" s="223"/>
      <c r="L112" s="223"/>
      <c r="M112" s="223"/>
      <c r="N112" s="223"/>
      <c r="O112" s="223"/>
      <c r="P112" s="223"/>
      <c r="Q112" s="223"/>
      <c r="R112" s="223"/>
      <c r="S112" s="223"/>
      <c r="T112" s="224"/>
      <c r="U112" s="68"/>
      <c r="V112" s="68"/>
      <c r="W112" s="68"/>
      <c r="X112" s="68"/>
      <c r="Y112" s="68"/>
      <c r="Z112" s="68"/>
      <c r="AA112" s="68"/>
      <c r="AB112" s="68"/>
      <c r="AC112" s="14"/>
      <c r="AD112" s="152"/>
      <c r="AE112" s="153"/>
      <c r="AF112" s="154"/>
      <c r="AG112" s="155"/>
      <c r="AH112" s="155"/>
      <c r="AI112" s="156"/>
      <c r="AJ112" s="157"/>
      <c r="AK112" s="94"/>
      <c r="AL112" s="19"/>
      <c r="AM112" s="19"/>
      <c r="AN112" s="19"/>
      <c r="AO112" s="19"/>
      <c r="AP112" s="19"/>
      <c r="AQ112" s="19"/>
      <c r="AR112" s="19"/>
      <c r="AS112" s="19"/>
      <c r="AT112" s="19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</row>
    <row r="113" spans="1:73" ht="36" customHeight="1" x14ac:dyDescent="0.25">
      <c r="A113" s="5"/>
      <c r="B113" s="225" t="s">
        <v>139</v>
      </c>
      <c r="C113" s="226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  <c r="R113" s="226"/>
      <c r="S113" s="226"/>
      <c r="T113" s="227"/>
      <c r="U113" s="68"/>
      <c r="V113" s="68"/>
      <c r="W113" s="68"/>
      <c r="X113" s="68"/>
      <c r="Y113" s="68"/>
      <c r="Z113" s="68"/>
      <c r="AA113" s="68"/>
      <c r="AB113" s="68"/>
      <c r="AC113" s="21" t="s">
        <v>29</v>
      </c>
      <c r="AD113" s="152" t="s">
        <v>71</v>
      </c>
      <c r="AE113" s="153"/>
      <c r="AF113" s="154"/>
      <c r="AG113" s="155"/>
      <c r="AH113" s="155"/>
      <c r="AI113" s="161">
        <v>3</v>
      </c>
      <c r="AJ113" s="228"/>
      <c r="AK113" s="100"/>
      <c r="AL113" s="101">
        <f>AI113</f>
        <v>3</v>
      </c>
      <c r="AM113" s="101"/>
      <c r="AN113" s="101">
        <v>3</v>
      </c>
      <c r="AO113" s="101"/>
      <c r="AP113" s="101"/>
      <c r="AQ113" s="101">
        <f>AN113</f>
        <v>3</v>
      </c>
      <c r="AR113" s="101"/>
      <c r="AS113" s="101">
        <f>AN113-AI113</f>
        <v>0</v>
      </c>
      <c r="AT113" s="101">
        <f>AS113</f>
        <v>0</v>
      </c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</row>
    <row r="114" spans="1:73" ht="19.5" customHeight="1" x14ac:dyDescent="0.25">
      <c r="A114" s="5"/>
      <c r="B114" s="222" t="s">
        <v>27</v>
      </c>
      <c r="C114" s="223"/>
      <c r="D114" s="223"/>
      <c r="E114" s="223"/>
      <c r="F114" s="223"/>
      <c r="G114" s="223"/>
      <c r="H114" s="223"/>
      <c r="I114" s="223"/>
      <c r="J114" s="223"/>
      <c r="K114" s="223"/>
      <c r="L114" s="223"/>
      <c r="M114" s="223"/>
      <c r="N114" s="223"/>
      <c r="O114" s="223"/>
      <c r="P114" s="223"/>
      <c r="Q114" s="223"/>
      <c r="R114" s="223"/>
      <c r="S114" s="223"/>
      <c r="T114" s="224"/>
      <c r="U114" s="68"/>
      <c r="V114" s="68"/>
      <c r="W114" s="68"/>
      <c r="X114" s="68"/>
      <c r="Y114" s="68"/>
      <c r="Z114" s="68"/>
      <c r="AA114" s="68"/>
      <c r="AB114" s="68"/>
      <c r="AC114" s="14"/>
      <c r="AD114" s="152"/>
      <c r="AE114" s="153"/>
      <c r="AF114" s="154"/>
      <c r="AG114" s="155"/>
      <c r="AH114" s="155"/>
      <c r="AI114" s="156"/>
      <c r="AJ114" s="157"/>
      <c r="AK114" s="94"/>
      <c r="AL114" s="19"/>
      <c r="AM114" s="19"/>
      <c r="AN114" s="19"/>
      <c r="AO114" s="19"/>
      <c r="AP114" s="19"/>
      <c r="AQ114" s="19"/>
      <c r="AR114" s="19"/>
      <c r="AS114" s="19"/>
      <c r="AT114" s="19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</row>
    <row r="115" spans="1:73" ht="36" customHeight="1" x14ac:dyDescent="0.25">
      <c r="A115" s="5"/>
      <c r="B115" s="225" t="s">
        <v>140</v>
      </c>
      <c r="C115" s="226"/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  <c r="R115" s="226"/>
      <c r="S115" s="226"/>
      <c r="T115" s="227"/>
      <c r="U115" s="68"/>
      <c r="V115" s="68"/>
      <c r="W115" s="68"/>
      <c r="X115" s="68"/>
      <c r="Y115" s="68"/>
      <c r="Z115" s="68"/>
      <c r="AA115" s="68"/>
      <c r="AB115" s="68"/>
      <c r="AC115" s="21" t="s">
        <v>28</v>
      </c>
      <c r="AD115" s="152" t="s">
        <v>24</v>
      </c>
      <c r="AE115" s="153"/>
      <c r="AF115" s="154"/>
      <c r="AG115" s="155"/>
      <c r="AH115" s="155"/>
      <c r="AI115" s="156">
        <f>AI111/AI113</f>
        <v>1263274.3333333333</v>
      </c>
      <c r="AJ115" s="157"/>
      <c r="AK115" s="94"/>
      <c r="AL115" s="19">
        <f>AI115</f>
        <v>1263274.3333333333</v>
      </c>
      <c r="AM115" s="19"/>
      <c r="AN115" s="19">
        <f>AN111/AN113</f>
        <v>1250518.1966666665</v>
      </c>
      <c r="AO115" s="19"/>
      <c r="AP115" s="19"/>
      <c r="AQ115" s="19">
        <f>AN115</f>
        <v>1250518.1966666665</v>
      </c>
      <c r="AR115" s="19"/>
      <c r="AS115" s="19">
        <f>AN115-AI115</f>
        <v>-12756.136666666716</v>
      </c>
      <c r="AT115" s="19">
        <f>AS115</f>
        <v>-12756.136666666716</v>
      </c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</row>
    <row r="116" spans="1:73" ht="18.75" customHeight="1" x14ac:dyDescent="0.25">
      <c r="A116" s="22"/>
      <c r="B116" s="233" t="s">
        <v>31</v>
      </c>
      <c r="C116" s="234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  <c r="R116" s="234"/>
      <c r="S116" s="234"/>
      <c r="T116" s="235"/>
      <c r="U116" s="68"/>
      <c r="V116" s="68"/>
      <c r="W116" s="68"/>
      <c r="X116" s="68"/>
      <c r="Y116" s="68"/>
      <c r="Z116" s="68"/>
      <c r="AA116" s="68"/>
      <c r="AB116" s="68"/>
      <c r="AC116" s="14"/>
      <c r="AD116" s="152"/>
      <c r="AE116" s="153"/>
      <c r="AF116" s="154"/>
      <c r="AG116" s="155"/>
      <c r="AH116" s="155"/>
      <c r="AI116" s="156"/>
      <c r="AJ116" s="157"/>
      <c r="AK116" s="94"/>
      <c r="AL116" s="19"/>
      <c r="AM116" s="19"/>
      <c r="AN116" s="19"/>
      <c r="AO116" s="19"/>
      <c r="AP116" s="19"/>
      <c r="AQ116" s="19"/>
      <c r="AR116" s="19"/>
      <c r="AS116" s="19"/>
      <c r="AT116" s="19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</row>
    <row r="117" spans="1:73" ht="55.5" customHeight="1" x14ac:dyDescent="0.25">
      <c r="A117" s="22">
        <v>1</v>
      </c>
      <c r="B117" s="163" t="s">
        <v>69</v>
      </c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68"/>
      <c r="V117" s="68"/>
      <c r="W117" s="68"/>
      <c r="X117" s="68"/>
      <c r="Y117" s="68"/>
      <c r="Z117" s="68"/>
      <c r="AA117" s="68"/>
      <c r="AB117" s="68"/>
      <c r="AC117" s="21" t="s">
        <v>85</v>
      </c>
      <c r="AD117" s="152" t="s">
        <v>24</v>
      </c>
      <c r="AE117" s="153"/>
      <c r="AF117" s="154"/>
      <c r="AG117" s="155"/>
      <c r="AH117" s="155"/>
      <c r="AI117" s="156">
        <f>AI110/9779752.59*100</f>
        <v>38.751726744858281</v>
      </c>
      <c r="AJ117" s="157">
        <f>AJ110/9779752.59*100</f>
        <v>0</v>
      </c>
      <c r="AK117" s="94"/>
      <c r="AL117" s="19">
        <f>AI117</f>
        <v>38.751726744858281</v>
      </c>
      <c r="AM117" s="19"/>
      <c r="AN117" s="19">
        <f>AN110/9779752.59*100</f>
        <v>38.360424310079608</v>
      </c>
      <c r="AO117" s="19">
        <f>AO110/9779752.59*100</f>
        <v>0</v>
      </c>
      <c r="AP117" s="19"/>
      <c r="AQ117" s="19">
        <f>AN117</f>
        <v>38.360424310079608</v>
      </c>
      <c r="AR117" s="19"/>
      <c r="AS117" s="19">
        <f>AN117-AI117</f>
        <v>-0.3913024347786731</v>
      </c>
      <c r="AT117" s="19">
        <f>AS117</f>
        <v>-0.3913024347786731</v>
      </c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</row>
    <row r="118" spans="1:73" ht="69.75" customHeight="1" x14ac:dyDescent="0.25">
      <c r="A118" s="22"/>
      <c r="B118" s="151" t="s">
        <v>141</v>
      </c>
      <c r="C118" s="151"/>
      <c r="D118" s="151"/>
      <c r="E118" s="151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  <c r="AC118" s="119"/>
      <c r="AD118" s="168"/>
      <c r="AE118" s="168"/>
      <c r="AF118" s="168"/>
      <c r="AG118" s="168"/>
      <c r="AH118" s="168"/>
      <c r="AI118" s="168"/>
      <c r="AJ118" s="168"/>
      <c r="AK118" s="123"/>
      <c r="AL118" s="124"/>
      <c r="AM118" s="19"/>
      <c r="AN118" s="19"/>
      <c r="AO118" s="19"/>
      <c r="AP118" s="19"/>
      <c r="AQ118" s="19"/>
      <c r="AR118" s="19"/>
      <c r="AS118" s="19"/>
      <c r="AT118" s="19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</row>
    <row r="119" spans="1:73" ht="18.75" customHeight="1" x14ac:dyDescent="0.25">
      <c r="A119" s="22"/>
      <c r="B119" s="205" t="s">
        <v>30</v>
      </c>
      <c r="C119" s="206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7"/>
      <c r="U119" s="68"/>
      <c r="V119" s="68"/>
      <c r="W119" s="68"/>
      <c r="X119" s="68"/>
      <c r="Y119" s="68"/>
      <c r="Z119" s="68"/>
      <c r="AA119" s="68"/>
      <c r="AB119" s="68"/>
      <c r="AC119" s="14"/>
      <c r="AD119" s="152"/>
      <c r="AE119" s="153"/>
      <c r="AF119" s="154"/>
      <c r="AG119" s="229"/>
      <c r="AH119" s="230"/>
      <c r="AI119" s="120"/>
      <c r="AJ119" s="121"/>
      <c r="AK119" s="94"/>
      <c r="AL119" s="19"/>
      <c r="AM119" s="19"/>
      <c r="AN119" s="19"/>
      <c r="AO119" s="19"/>
      <c r="AP119" s="19"/>
      <c r="AQ119" s="19"/>
      <c r="AR119" s="19"/>
      <c r="AS119" s="19"/>
      <c r="AT119" s="19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</row>
    <row r="120" spans="1:73" ht="18.75" customHeight="1" x14ac:dyDescent="0.25">
      <c r="A120" s="5"/>
      <c r="B120" s="200" t="s">
        <v>92</v>
      </c>
      <c r="C120" s="216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  <c r="R120" s="216"/>
      <c r="S120" s="216"/>
      <c r="T120" s="217"/>
      <c r="U120" s="68"/>
      <c r="V120" s="68"/>
      <c r="W120" s="68"/>
      <c r="X120" s="68"/>
      <c r="Y120" s="68"/>
      <c r="Z120" s="68"/>
      <c r="AA120" s="68"/>
      <c r="AB120" s="68"/>
      <c r="AC120" s="21" t="s">
        <v>28</v>
      </c>
      <c r="AD120" s="152" t="s">
        <v>68</v>
      </c>
      <c r="AE120" s="153"/>
      <c r="AF120" s="154"/>
      <c r="AG120" s="155"/>
      <c r="AH120" s="155"/>
      <c r="AI120" s="156">
        <f>SUM(AI121:AJ122)</f>
        <v>7953945</v>
      </c>
      <c r="AJ120" s="157"/>
      <c r="AK120" s="94"/>
      <c r="AL120" s="19">
        <f>AI120</f>
        <v>7953945</v>
      </c>
      <c r="AM120" s="19"/>
      <c r="AN120" s="19">
        <f>SUM(AN121:AO122)</f>
        <v>7682904.8700000001</v>
      </c>
      <c r="AO120" s="19"/>
      <c r="AP120" s="19"/>
      <c r="AQ120" s="19">
        <f>AN120</f>
        <v>7682904.8700000001</v>
      </c>
      <c r="AR120" s="19"/>
      <c r="AS120" s="19">
        <f>AN120-AI120</f>
        <v>-271040.12999999989</v>
      </c>
      <c r="AT120" s="19">
        <f>AS120</f>
        <v>-271040.12999999989</v>
      </c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</row>
    <row r="121" spans="1:73" ht="64.5" customHeight="1" x14ac:dyDescent="0.25">
      <c r="A121" s="22"/>
      <c r="B121" s="200" t="s">
        <v>143</v>
      </c>
      <c r="C121" s="216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7"/>
      <c r="U121" s="68"/>
      <c r="V121" s="68"/>
      <c r="W121" s="68"/>
      <c r="X121" s="68"/>
      <c r="Y121" s="68"/>
      <c r="Z121" s="68"/>
      <c r="AA121" s="68"/>
      <c r="AB121" s="68"/>
      <c r="AC121" s="21" t="s">
        <v>28</v>
      </c>
      <c r="AD121" s="152" t="s">
        <v>68</v>
      </c>
      <c r="AE121" s="153"/>
      <c r="AF121" s="154"/>
      <c r="AG121" s="229"/>
      <c r="AH121" s="230"/>
      <c r="AI121" s="156">
        <f>AD51+AD52+AD53+AD54+AD55+AD56</f>
        <v>3706045</v>
      </c>
      <c r="AJ121" s="157"/>
      <c r="AK121" s="94"/>
      <c r="AL121" s="19">
        <f>AI121</f>
        <v>3706045</v>
      </c>
      <c r="AM121" s="19"/>
      <c r="AN121" s="19">
        <f>AI51+AI52+AI53+AI54+AI55+AI56</f>
        <v>3439065.67</v>
      </c>
      <c r="AO121" s="19"/>
      <c r="AP121" s="19"/>
      <c r="AQ121" s="19">
        <f>AN121</f>
        <v>3439065.67</v>
      </c>
      <c r="AR121" s="19"/>
      <c r="AS121" s="19">
        <f>AN121-AI121</f>
        <v>-266979.33000000007</v>
      </c>
      <c r="AT121" s="19">
        <f>AS121</f>
        <v>-266979.33000000007</v>
      </c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</row>
    <row r="122" spans="1:73" ht="53.25" customHeight="1" x14ac:dyDescent="0.25">
      <c r="A122" s="22"/>
      <c r="B122" s="208" t="s">
        <v>144</v>
      </c>
      <c r="C122" s="209"/>
      <c r="D122" s="209"/>
      <c r="E122" s="209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122"/>
      <c r="U122" s="68"/>
      <c r="V122" s="68"/>
      <c r="W122" s="68"/>
      <c r="X122" s="68"/>
      <c r="Y122" s="68"/>
      <c r="Z122" s="68"/>
      <c r="AA122" s="68"/>
      <c r="AB122" s="68"/>
      <c r="AC122" s="21" t="s">
        <v>28</v>
      </c>
      <c r="AD122" s="152" t="s">
        <v>68</v>
      </c>
      <c r="AE122" s="153"/>
      <c r="AF122" s="154"/>
      <c r="AG122" s="229"/>
      <c r="AH122" s="230"/>
      <c r="AI122" s="156">
        <f>AD57+AD58+AD59+AD60+AD61+AD62+AD63+AD64</f>
        <v>4247900</v>
      </c>
      <c r="AJ122" s="157"/>
      <c r="AK122" s="94"/>
      <c r="AL122" s="19">
        <f>AI122</f>
        <v>4247900</v>
      </c>
      <c r="AM122" s="19"/>
      <c r="AN122" s="19">
        <f>AI57+AI58+AI59+AI60+AI61+AI62+AI63+AI64</f>
        <v>4243839.2</v>
      </c>
      <c r="AO122" s="19"/>
      <c r="AP122" s="19"/>
      <c r="AQ122" s="19">
        <f>AN122</f>
        <v>4243839.2</v>
      </c>
      <c r="AR122" s="19"/>
      <c r="AS122" s="19">
        <f>AN122-AI122</f>
        <v>-4060.7999999998137</v>
      </c>
      <c r="AT122" s="19">
        <f>AS122</f>
        <v>-4060.7999999998137</v>
      </c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</row>
    <row r="123" spans="1:73" ht="18.75" customHeight="1" x14ac:dyDescent="0.25">
      <c r="A123" s="22"/>
      <c r="B123" s="205" t="s">
        <v>26</v>
      </c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  <c r="S123" s="231"/>
      <c r="T123" s="232"/>
      <c r="U123" s="68"/>
      <c r="V123" s="68"/>
      <c r="W123" s="68"/>
      <c r="X123" s="68"/>
      <c r="Y123" s="68"/>
      <c r="Z123" s="68"/>
      <c r="AA123" s="68"/>
      <c r="AB123" s="68"/>
      <c r="AC123" s="21"/>
      <c r="AD123" s="152"/>
      <c r="AE123" s="153"/>
      <c r="AF123" s="154"/>
      <c r="AG123" s="155"/>
      <c r="AH123" s="155"/>
      <c r="AI123" s="156"/>
      <c r="AJ123" s="157"/>
      <c r="AK123" s="94"/>
      <c r="AL123" s="19"/>
      <c r="AM123" s="19"/>
      <c r="AN123" s="19"/>
      <c r="AO123" s="19"/>
      <c r="AP123" s="19"/>
      <c r="AQ123" s="19"/>
      <c r="AR123" s="19"/>
      <c r="AS123" s="19"/>
      <c r="AT123" s="19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</row>
    <row r="124" spans="1:73" ht="66.75" customHeight="1" x14ac:dyDescent="0.25">
      <c r="A124" s="22">
        <v>1</v>
      </c>
      <c r="B124" s="208" t="s">
        <v>145</v>
      </c>
      <c r="C124" s="209"/>
      <c r="D124" s="209"/>
      <c r="E124" s="209"/>
      <c r="F124" s="209"/>
      <c r="G124" s="209"/>
      <c r="H124" s="209"/>
      <c r="I124" s="209"/>
      <c r="J124" s="209"/>
      <c r="K124" s="209"/>
      <c r="L124" s="209"/>
      <c r="M124" s="209"/>
      <c r="N124" s="209"/>
      <c r="O124" s="209"/>
      <c r="P124" s="209"/>
      <c r="Q124" s="209"/>
      <c r="R124" s="209"/>
      <c r="S124" s="209"/>
      <c r="T124" s="210"/>
      <c r="U124" s="68"/>
      <c r="V124" s="68"/>
      <c r="W124" s="68"/>
      <c r="X124" s="68"/>
      <c r="Y124" s="68"/>
      <c r="Z124" s="68"/>
      <c r="AA124" s="68"/>
      <c r="AB124" s="68"/>
      <c r="AC124" s="21" t="s">
        <v>29</v>
      </c>
      <c r="AD124" s="152" t="s">
        <v>25</v>
      </c>
      <c r="AE124" s="153"/>
      <c r="AF124" s="154"/>
      <c r="AG124" s="155"/>
      <c r="AH124" s="155"/>
      <c r="AI124" s="161">
        <v>6</v>
      </c>
      <c r="AJ124" s="228"/>
      <c r="AK124" s="100"/>
      <c r="AL124" s="101">
        <f t="shared" ref="AL124:AL136" si="10">AI124</f>
        <v>6</v>
      </c>
      <c r="AM124" s="19"/>
      <c r="AN124" s="101">
        <v>5</v>
      </c>
      <c r="AO124" s="101"/>
      <c r="AP124" s="101"/>
      <c r="AQ124" s="101">
        <f t="shared" ref="AQ124:AQ136" si="11">AN124</f>
        <v>5</v>
      </c>
      <c r="AR124" s="19"/>
      <c r="AS124" s="101">
        <f t="shared" ref="AS124:AS136" si="12">AN124-AI124</f>
        <v>-1</v>
      </c>
      <c r="AT124" s="101">
        <f t="shared" ref="AT124:AT136" si="13">AS124</f>
        <v>-1</v>
      </c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</row>
    <row r="125" spans="1:73" ht="64.5" customHeight="1" x14ac:dyDescent="0.25">
      <c r="A125" s="22">
        <v>2</v>
      </c>
      <c r="B125" s="208" t="s">
        <v>146</v>
      </c>
      <c r="C125" s="209"/>
      <c r="D125" s="209"/>
      <c r="E125" s="209"/>
      <c r="F125" s="209"/>
      <c r="G125" s="209"/>
      <c r="H125" s="209"/>
      <c r="I125" s="209"/>
      <c r="J125" s="209"/>
      <c r="K125" s="209"/>
      <c r="L125" s="209"/>
      <c r="M125" s="209"/>
      <c r="N125" s="209"/>
      <c r="O125" s="209"/>
      <c r="P125" s="209"/>
      <c r="Q125" s="209"/>
      <c r="R125" s="209"/>
      <c r="S125" s="209"/>
      <c r="T125" s="210"/>
      <c r="U125" s="68"/>
      <c r="V125" s="68"/>
      <c r="W125" s="68"/>
      <c r="X125" s="68"/>
      <c r="Y125" s="68"/>
      <c r="Z125" s="68"/>
      <c r="AA125" s="68"/>
      <c r="AB125" s="68"/>
      <c r="AC125" s="21" t="s">
        <v>29</v>
      </c>
      <c r="AD125" s="152" t="s">
        <v>95</v>
      </c>
      <c r="AE125" s="153"/>
      <c r="AF125" s="154"/>
      <c r="AG125" s="155"/>
      <c r="AH125" s="155"/>
      <c r="AI125" s="161">
        <v>24</v>
      </c>
      <c r="AJ125" s="228"/>
      <c r="AK125" s="100"/>
      <c r="AL125" s="101">
        <f t="shared" si="10"/>
        <v>24</v>
      </c>
      <c r="AM125" s="19"/>
      <c r="AN125" s="101">
        <v>24</v>
      </c>
      <c r="AO125" s="101"/>
      <c r="AP125" s="101"/>
      <c r="AQ125" s="101">
        <f t="shared" si="11"/>
        <v>24</v>
      </c>
      <c r="AR125" s="19"/>
      <c r="AS125" s="101">
        <f t="shared" si="12"/>
        <v>0</v>
      </c>
      <c r="AT125" s="101">
        <f t="shared" si="13"/>
        <v>0</v>
      </c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</row>
    <row r="126" spans="1:73" ht="18.75" customHeight="1" x14ac:dyDescent="0.25">
      <c r="A126" s="22"/>
      <c r="B126" s="205" t="s">
        <v>27</v>
      </c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2"/>
      <c r="U126" s="68"/>
      <c r="V126" s="68"/>
      <c r="W126" s="68"/>
      <c r="X126" s="68"/>
      <c r="Y126" s="68"/>
      <c r="Z126" s="68"/>
      <c r="AA126" s="68"/>
      <c r="AB126" s="68"/>
      <c r="AC126" s="21"/>
      <c r="AD126" s="152"/>
      <c r="AE126" s="153"/>
      <c r="AF126" s="154"/>
      <c r="AG126" s="155"/>
      <c r="AH126" s="155"/>
      <c r="AI126" s="156"/>
      <c r="AJ126" s="157"/>
      <c r="AK126" s="94"/>
      <c r="AL126" s="19"/>
      <c r="AM126" s="19"/>
      <c r="AN126" s="19"/>
      <c r="AO126" s="19"/>
      <c r="AP126" s="19"/>
      <c r="AQ126" s="19"/>
      <c r="AR126" s="19"/>
      <c r="AS126" s="19"/>
      <c r="AT126" s="19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</row>
    <row r="127" spans="1:73" ht="66.75" customHeight="1" x14ac:dyDescent="0.25">
      <c r="A127" s="22">
        <v>1</v>
      </c>
      <c r="B127" s="208" t="s">
        <v>147</v>
      </c>
      <c r="C127" s="209"/>
      <c r="D127" s="209"/>
      <c r="E127" s="209"/>
      <c r="F127" s="209"/>
      <c r="G127" s="209"/>
      <c r="H127" s="209"/>
      <c r="I127" s="209"/>
      <c r="J127" s="209"/>
      <c r="K127" s="209"/>
      <c r="L127" s="209"/>
      <c r="M127" s="209"/>
      <c r="N127" s="209"/>
      <c r="O127" s="209"/>
      <c r="P127" s="209"/>
      <c r="Q127" s="209"/>
      <c r="R127" s="209"/>
      <c r="S127" s="209"/>
      <c r="T127" s="210"/>
      <c r="U127" s="68"/>
      <c r="V127" s="68"/>
      <c r="W127" s="68"/>
      <c r="X127" s="68"/>
      <c r="Y127" s="68"/>
      <c r="Z127" s="68"/>
      <c r="AA127" s="68"/>
      <c r="AB127" s="68"/>
      <c r="AC127" s="21" t="s">
        <v>94</v>
      </c>
      <c r="AD127" s="152" t="s">
        <v>24</v>
      </c>
      <c r="AE127" s="153"/>
      <c r="AF127" s="154"/>
      <c r="AG127" s="155"/>
      <c r="AH127" s="155"/>
      <c r="AI127" s="156">
        <f>AI121/AI124</f>
        <v>617674.16666666663</v>
      </c>
      <c r="AJ127" s="157"/>
      <c r="AK127" s="94"/>
      <c r="AL127" s="19">
        <f t="shared" si="10"/>
        <v>617674.16666666663</v>
      </c>
      <c r="AM127" s="19"/>
      <c r="AN127" s="19">
        <f>AN121/AN124</f>
        <v>687813.13399999996</v>
      </c>
      <c r="AO127" s="19"/>
      <c r="AP127" s="19"/>
      <c r="AQ127" s="19">
        <f t="shared" si="11"/>
        <v>687813.13399999996</v>
      </c>
      <c r="AR127" s="19"/>
      <c r="AS127" s="19">
        <f t="shared" si="12"/>
        <v>70138.967333333334</v>
      </c>
      <c r="AT127" s="19">
        <f t="shared" si="13"/>
        <v>70138.967333333334</v>
      </c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</row>
    <row r="128" spans="1:73" ht="67.5" customHeight="1" x14ac:dyDescent="0.25">
      <c r="A128" s="22">
        <v>2</v>
      </c>
      <c r="B128" s="208" t="s">
        <v>148</v>
      </c>
      <c r="C128" s="209"/>
      <c r="D128" s="209"/>
      <c r="E128" s="209"/>
      <c r="F128" s="209"/>
      <c r="G128" s="209"/>
      <c r="H128" s="209"/>
      <c r="I128" s="209"/>
      <c r="J128" s="209"/>
      <c r="K128" s="209"/>
      <c r="L128" s="209"/>
      <c r="M128" s="209"/>
      <c r="N128" s="209"/>
      <c r="O128" s="209"/>
      <c r="P128" s="209"/>
      <c r="Q128" s="209"/>
      <c r="R128" s="209"/>
      <c r="S128" s="209"/>
      <c r="T128" s="210"/>
      <c r="U128" s="68"/>
      <c r="V128" s="68"/>
      <c r="W128" s="68"/>
      <c r="X128" s="68"/>
      <c r="Y128" s="68"/>
      <c r="Z128" s="68"/>
      <c r="AA128" s="68"/>
      <c r="AB128" s="68"/>
      <c r="AC128" s="21" t="s">
        <v>94</v>
      </c>
      <c r="AD128" s="152" t="s">
        <v>24</v>
      </c>
      <c r="AE128" s="153"/>
      <c r="AF128" s="154"/>
      <c r="AG128" s="155"/>
      <c r="AH128" s="155"/>
      <c r="AI128" s="156">
        <f>AI122/AI125</f>
        <v>176995.83333333334</v>
      </c>
      <c r="AJ128" s="157"/>
      <c r="AK128" s="94"/>
      <c r="AL128" s="19">
        <f t="shared" si="10"/>
        <v>176995.83333333334</v>
      </c>
      <c r="AM128" s="19"/>
      <c r="AN128" s="19">
        <f>AN122/AN125</f>
        <v>176826.63333333333</v>
      </c>
      <c r="AO128" s="19"/>
      <c r="AP128" s="19"/>
      <c r="AQ128" s="19">
        <f t="shared" si="11"/>
        <v>176826.63333333333</v>
      </c>
      <c r="AR128" s="19"/>
      <c r="AS128" s="19">
        <f t="shared" si="12"/>
        <v>-169.20000000001164</v>
      </c>
      <c r="AT128" s="19">
        <f t="shared" si="13"/>
        <v>-169.20000000001164</v>
      </c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</row>
    <row r="129" spans="1:73" ht="18.75" customHeight="1" x14ac:dyDescent="0.25">
      <c r="A129" s="22"/>
      <c r="B129" s="205" t="s">
        <v>31</v>
      </c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  <c r="S129" s="231"/>
      <c r="T129" s="232"/>
      <c r="U129" s="68"/>
      <c r="V129" s="68"/>
      <c r="W129" s="68"/>
      <c r="X129" s="68"/>
      <c r="Y129" s="68"/>
      <c r="Z129" s="68"/>
      <c r="AA129" s="68"/>
      <c r="AB129" s="68"/>
      <c r="AC129" s="21"/>
      <c r="AD129" s="152"/>
      <c r="AE129" s="153"/>
      <c r="AF129" s="154"/>
      <c r="AG129" s="155"/>
      <c r="AH129" s="155"/>
      <c r="AI129" s="156"/>
      <c r="AJ129" s="157"/>
      <c r="AK129" s="94"/>
      <c r="AL129" s="19"/>
      <c r="AM129" s="19"/>
      <c r="AN129" s="19"/>
      <c r="AO129" s="19"/>
      <c r="AP129" s="19"/>
      <c r="AQ129" s="19"/>
      <c r="AR129" s="19"/>
      <c r="AS129" s="19"/>
      <c r="AT129" s="19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</row>
    <row r="130" spans="1:73" ht="51" customHeight="1" x14ac:dyDescent="0.25">
      <c r="A130" s="22">
        <v>1</v>
      </c>
      <c r="B130" s="158" t="s">
        <v>152</v>
      </c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58"/>
      <c r="T130" s="158"/>
      <c r="U130" s="68"/>
      <c r="V130" s="68"/>
      <c r="W130" s="68"/>
      <c r="X130" s="68"/>
      <c r="Y130" s="68"/>
      <c r="Z130" s="68"/>
      <c r="AA130" s="68"/>
      <c r="AB130" s="68"/>
      <c r="AC130" s="21" t="s">
        <v>85</v>
      </c>
      <c r="AD130" s="152" t="s">
        <v>24</v>
      </c>
      <c r="AE130" s="153"/>
      <c r="AF130" s="154"/>
      <c r="AG130" s="155"/>
      <c r="AH130" s="155"/>
      <c r="AI130" s="156">
        <v>100</v>
      </c>
      <c r="AJ130" s="157">
        <v>100</v>
      </c>
      <c r="AK130" s="94"/>
      <c r="AL130" s="19">
        <f t="shared" si="10"/>
        <v>100</v>
      </c>
      <c r="AM130" s="19"/>
      <c r="AN130" s="19">
        <v>100</v>
      </c>
      <c r="AO130" s="19">
        <v>100</v>
      </c>
      <c r="AP130" s="19"/>
      <c r="AQ130" s="19">
        <f t="shared" si="11"/>
        <v>100</v>
      </c>
      <c r="AR130" s="19"/>
      <c r="AS130" s="19">
        <f t="shared" si="12"/>
        <v>0</v>
      </c>
      <c r="AT130" s="19">
        <f t="shared" si="13"/>
        <v>0</v>
      </c>
      <c r="AU130" s="7"/>
      <c r="AV130" s="87">
        <v>100</v>
      </c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</row>
    <row r="131" spans="1:73" ht="80.25" customHeight="1" x14ac:dyDescent="0.25">
      <c r="A131" s="22">
        <f t="shared" ref="A131:A136" si="14">A130+1</f>
        <v>2</v>
      </c>
      <c r="B131" s="225" t="s">
        <v>153</v>
      </c>
      <c r="C131" s="226"/>
      <c r="D131" s="226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  <c r="R131" s="226"/>
      <c r="S131" s="226"/>
      <c r="T131" s="227"/>
      <c r="U131" s="68"/>
      <c r="V131" s="68"/>
      <c r="W131" s="68"/>
      <c r="X131" s="68"/>
      <c r="Y131" s="68"/>
      <c r="Z131" s="68"/>
      <c r="AA131" s="68"/>
      <c r="AB131" s="68"/>
      <c r="AC131" s="21" t="s">
        <v>85</v>
      </c>
      <c r="AD131" s="152" t="s">
        <v>24</v>
      </c>
      <c r="AE131" s="153"/>
      <c r="AF131" s="154"/>
      <c r="AG131" s="155"/>
      <c r="AH131" s="155"/>
      <c r="AI131" s="156">
        <f>(12294545+AD52)/12818629.11*100</f>
        <v>99.997658798008544</v>
      </c>
      <c r="AJ131" s="157">
        <v>85</v>
      </c>
      <c r="AK131" s="94"/>
      <c r="AL131" s="19">
        <f t="shared" si="10"/>
        <v>99.997658798008544</v>
      </c>
      <c r="AM131" s="19"/>
      <c r="AN131" s="139">
        <f>(12294545+AI52)/12818629.11*100</f>
        <v>99.994870902384676</v>
      </c>
      <c r="AO131" s="139">
        <v>85</v>
      </c>
      <c r="AP131" s="139"/>
      <c r="AQ131" s="139">
        <f t="shared" si="11"/>
        <v>99.994870902384676</v>
      </c>
      <c r="AR131" s="19"/>
      <c r="AS131" s="19">
        <f t="shared" si="12"/>
        <v>-2.787895623868053E-3</v>
      </c>
      <c r="AT131" s="19">
        <f t="shared" si="13"/>
        <v>-2.787895623868053E-3</v>
      </c>
      <c r="AU131" s="7"/>
      <c r="AV131" s="87">
        <v>85</v>
      </c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</row>
    <row r="132" spans="1:73" ht="69.75" customHeight="1" x14ac:dyDescent="0.25">
      <c r="A132" s="22">
        <f t="shared" si="14"/>
        <v>3</v>
      </c>
      <c r="B132" s="225" t="s">
        <v>154</v>
      </c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  <c r="R132" s="226"/>
      <c r="S132" s="226"/>
      <c r="T132" s="227"/>
      <c r="U132" s="68"/>
      <c r="V132" s="68"/>
      <c r="W132" s="68"/>
      <c r="X132" s="68"/>
      <c r="Y132" s="68"/>
      <c r="Z132" s="68"/>
      <c r="AA132" s="68"/>
      <c r="AB132" s="68"/>
      <c r="AC132" s="21" t="s">
        <v>85</v>
      </c>
      <c r="AD132" s="152" t="s">
        <v>24</v>
      </c>
      <c r="AE132" s="153"/>
      <c r="AF132" s="154"/>
      <c r="AG132" s="155"/>
      <c r="AH132" s="155"/>
      <c r="AI132" s="156">
        <f>(4740400.33+AD53)/5067178.43*100</f>
        <v>99.999998026515129</v>
      </c>
      <c r="AJ132" s="157">
        <f>AF51/7201884.13*100</f>
        <v>7.7765344441885649</v>
      </c>
      <c r="AK132" s="94"/>
      <c r="AL132" s="19">
        <f t="shared" si="10"/>
        <v>99.999998026515129</v>
      </c>
      <c r="AM132" s="19"/>
      <c r="AN132" s="19">
        <f>(4740400.33+AI53)/5067178.43*100</f>
        <v>99.999998026515129</v>
      </c>
      <c r="AO132" s="19">
        <f>AK51/7201884.13*100</f>
        <v>0</v>
      </c>
      <c r="AP132" s="19"/>
      <c r="AQ132" s="19">
        <f t="shared" si="11"/>
        <v>99.999998026515129</v>
      </c>
      <c r="AR132" s="19"/>
      <c r="AS132" s="19">
        <f t="shared" si="12"/>
        <v>0</v>
      </c>
      <c r="AT132" s="19">
        <f t="shared" si="13"/>
        <v>0</v>
      </c>
      <c r="AU132" s="7"/>
      <c r="AV132" s="87">
        <f>AR51/7201884.13*100</f>
        <v>0</v>
      </c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</row>
    <row r="133" spans="1:73" ht="66" customHeight="1" x14ac:dyDescent="0.25">
      <c r="A133" s="22">
        <f t="shared" si="14"/>
        <v>4</v>
      </c>
      <c r="B133" s="225" t="s">
        <v>93</v>
      </c>
      <c r="C133" s="226"/>
      <c r="D133" s="226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  <c r="R133" s="226"/>
      <c r="S133" s="226"/>
      <c r="T133" s="227"/>
      <c r="U133" s="68"/>
      <c r="V133" s="68"/>
      <c r="W133" s="68"/>
      <c r="X133" s="68"/>
      <c r="Y133" s="68"/>
      <c r="Z133" s="68"/>
      <c r="AA133" s="68"/>
      <c r="AB133" s="68"/>
      <c r="AC133" s="21" t="s">
        <v>85</v>
      </c>
      <c r="AD133" s="152" t="s">
        <v>24</v>
      </c>
      <c r="AE133" s="153"/>
      <c r="AF133" s="154"/>
      <c r="AG133" s="155"/>
      <c r="AH133" s="155"/>
      <c r="AI133" s="156">
        <f>(1038210.18+AD54)/2774696*100</f>
        <v>86.722371748112238</v>
      </c>
      <c r="AJ133" s="157">
        <f>AF53/1392753.1*100</f>
        <v>23.462737221694212</v>
      </c>
      <c r="AK133" s="94"/>
      <c r="AL133" s="19">
        <f t="shared" si="10"/>
        <v>86.722371748112238</v>
      </c>
      <c r="AM133" s="19"/>
      <c r="AN133" s="19">
        <f>(1038210.18+AI54)/2774696*100</f>
        <v>86.722341474525493</v>
      </c>
      <c r="AO133" s="19">
        <f>AK53/1392753.1*100</f>
        <v>0</v>
      </c>
      <c r="AP133" s="19"/>
      <c r="AQ133" s="19">
        <f t="shared" si="11"/>
        <v>86.722341474525493</v>
      </c>
      <c r="AR133" s="19"/>
      <c r="AS133" s="19">
        <f t="shared" si="12"/>
        <v>-3.0273586745011016E-5</v>
      </c>
      <c r="AT133" s="19">
        <f t="shared" si="13"/>
        <v>-3.0273586745011016E-5</v>
      </c>
      <c r="AU133" s="7"/>
      <c r="AV133" s="87">
        <f>AR53/1392753.1*100</f>
        <v>0</v>
      </c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</row>
    <row r="134" spans="1:73" ht="66" customHeight="1" x14ac:dyDescent="0.25">
      <c r="A134" s="22">
        <f t="shared" si="14"/>
        <v>5</v>
      </c>
      <c r="B134" s="225" t="s">
        <v>155</v>
      </c>
      <c r="C134" s="226"/>
      <c r="D134" s="226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  <c r="R134" s="226"/>
      <c r="S134" s="226"/>
      <c r="T134" s="227"/>
      <c r="U134" s="68"/>
      <c r="V134" s="68"/>
      <c r="W134" s="68"/>
      <c r="X134" s="68"/>
      <c r="Y134" s="68"/>
      <c r="Z134" s="68"/>
      <c r="AA134" s="68"/>
      <c r="AB134" s="68"/>
      <c r="AC134" s="21" t="s">
        <v>85</v>
      </c>
      <c r="AD134" s="152" t="s">
        <v>24</v>
      </c>
      <c r="AE134" s="153"/>
      <c r="AF134" s="154"/>
      <c r="AG134" s="155"/>
      <c r="AH134" s="155"/>
      <c r="AI134" s="156">
        <f>(2914367.36+AD55)/3178721.05*100</f>
        <v>100.00000975234992</v>
      </c>
      <c r="AJ134" s="157">
        <f>AF54/1083783.18*100</f>
        <v>126.23115261855236</v>
      </c>
      <c r="AK134" s="94"/>
      <c r="AL134" s="19">
        <f t="shared" si="10"/>
        <v>100.00000975234992</v>
      </c>
      <c r="AM134" s="19"/>
      <c r="AN134" s="19">
        <f>(2914367.36+AI55)/3178721.05*100</f>
        <v>91.683646163289481</v>
      </c>
      <c r="AO134" s="19">
        <f>AK54/1083783.18*100</f>
        <v>0</v>
      </c>
      <c r="AP134" s="19"/>
      <c r="AQ134" s="19">
        <f t="shared" si="11"/>
        <v>91.683646163289481</v>
      </c>
      <c r="AR134" s="19"/>
      <c r="AS134" s="19">
        <f t="shared" si="12"/>
        <v>-8.3163635890604439</v>
      </c>
      <c r="AT134" s="19">
        <f t="shared" si="13"/>
        <v>-8.3163635890604439</v>
      </c>
      <c r="AU134" s="7"/>
      <c r="AV134" s="87">
        <f>AR54/1083783.18*100</f>
        <v>0</v>
      </c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</row>
    <row r="135" spans="1:73" ht="50.25" customHeight="1" x14ac:dyDescent="0.25">
      <c r="A135" s="22">
        <f t="shared" si="14"/>
        <v>6</v>
      </c>
      <c r="B135" s="225" t="s">
        <v>156</v>
      </c>
      <c r="C135" s="226"/>
      <c r="D135" s="226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  <c r="R135" s="226"/>
      <c r="S135" s="226"/>
      <c r="T135" s="227"/>
      <c r="U135" s="68"/>
      <c r="V135" s="68"/>
      <c r="W135" s="68"/>
      <c r="X135" s="68"/>
      <c r="Y135" s="68"/>
      <c r="Z135" s="68"/>
      <c r="AA135" s="68"/>
      <c r="AB135" s="68"/>
      <c r="AC135" s="21" t="s">
        <v>85</v>
      </c>
      <c r="AD135" s="152" t="s">
        <v>24</v>
      </c>
      <c r="AE135" s="153"/>
      <c r="AF135" s="154"/>
      <c r="AG135" s="155"/>
      <c r="AH135" s="155"/>
      <c r="AI135" s="156">
        <f>AD56/963194*100</f>
        <v>68.833485258421462</v>
      </c>
      <c r="AJ135" s="157">
        <f>AF55/2272101.71*100</f>
        <v>11.634778444843477</v>
      </c>
      <c r="AK135" s="94"/>
      <c r="AL135" s="19">
        <f t="shared" si="10"/>
        <v>68.833485258421462</v>
      </c>
      <c r="AM135" s="19"/>
      <c r="AN135" s="19">
        <f>AI56/963194*100</f>
        <v>68.598113152698218</v>
      </c>
      <c r="AO135" s="19">
        <f>AK55/2272101.71*100</f>
        <v>0</v>
      </c>
      <c r="AP135" s="19"/>
      <c r="AQ135" s="19">
        <f t="shared" si="11"/>
        <v>68.598113152698218</v>
      </c>
      <c r="AR135" s="19"/>
      <c r="AS135" s="19">
        <f t="shared" si="12"/>
        <v>-0.23537210572324341</v>
      </c>
      <c r="AT135" s="19">
        <f t="shared" si="13"/>
        <v>-0.23537210572324341</v>
      </c>
      <c r="AU135" s="7"/>
      <c r="AV135" s="87">
        <f>AR55/2272101.71*100</f>
        <v>0</v>
      </c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</row>
    <row r="136" spans="1:73" ht="48.75" customHeight="1" x14ac:dyDescent="0.25">
      <c r="A136" s="22">
        <f t="shared" si="14"/>
        <v>7</v>
      </c>
      <c r="B136" s="163" t="s">
        <v>69</v>
      </c>
      <c r="C136" s="164"/>
      <c r="D136" s="164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68"/>
      <c r="V136" s="68"/>
      <c r="W136" s="68"/>
      <c r="X136" s="68"/>
      <c r="Y136" s="68"/>
      <c r="Z136" s="68"/>
      <c r="AA136" s="68"/>
      <c r="AB136" s="68"/>
      <c r="AC136" s="21" t="s">
        <v>85</v>
      </c>
      <c r="AD136" s="152" t="s">
        <v>24</v>
      </c>
      <c r="AE136" s="153"/>
      <c r="AF136" s="154"/>
      <c r="AG136" s="155"/>
      <c r="AH136" s="155"/>
      <c r="AI136" s="156">
        <f>(AI121+AI122)/583763230.25*100</f>
        <v>1.3625292906155937</v>
      </c>
      <c r="AJ136" s="157">
        <f>AJ117/445748307.15*100</f>
        <v>0</v>
      </c>
      <c r="AK136" s="94"/>
      <c r="AL136" s="19">
        <f t="shared" si="10"/>
        <v>1.3625292906155937</v>
      </c>
      <c r="AM136" s="19"/>
      <c r="AN136" s="19">
        <f>(AN121+AN122)/583763230.25*100</f>
        <v>1.3160994855242514</v>
      </c>
      <c r="AO136" s="19">
        <f>AO117/445748307.15*100</f>
        <v>0</v>
      </c>
      <c r="AP136" s="19"/>
      <c r="AQ136" s="19">
        <f t="shared" si="11"/>
        <v>1.3160994855242514</v>
      </c>
      <c r="AR136" s="19"/>
      <c r="AS136" s="19">
        <f t="shared" si="12"/>
        <v>-4.6429805091342313E-2</v>
      </c>
      <c r="AT136" s="19">
        <f t="shared" si="13"/>
        <v>-4.6429805091342313E-2</v>
      </c>
      <c r="AU136" s="7"/>
      <c r="AV136" s="87">
        <f>AV117/445748307.15*100</f>
        <v>0</v>
      </c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</row>
    <row r="137" spans="1:73" ht="66" customHeight="1" x14ac:dyDescent="0.25">
      <c r="A137" s="22"/>
      <c r="B137" s="165" t="s">
        <v>98</v>
      </c>
      <c r="C137" s="166"/>
      <c r="D137" s="166"/>
      <c r="E137" s="167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21"/>
      <c r="AD137" s="152"/>
      <c r="AE137" s="153"/>
      <c r="AF137" s="154"/>
      <c r="AG137" s="155"/>
      <c r="AH137" s="155"/>
      <c r="AI137" s="156"/>
      <c r="AJ137" s="157"/>
      <c r="AK137" s="94"/>
      <c r="AL137" s="19"/>
      <c r="AM137" s="19"/>
      <c r="AN137" s="19"/>
      <c r="AO137" s="19"/>
      <c r="AP137" s="19"/>
      <c r="AQ137" s="19"/>
      <c r="AR137" s="19"/>
      <c r="AS137" s="19"/>
      <c r="AT137" s="19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</row>
    <row r="138" spans="1:73" ht="18.75" customHeight="1" x14ac:dyDescent="0.25">
      <c r="A138" s="22"/>
      <c r="B138" s="151" t="s">
        <v>30</v>
      </c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1"/>
      <c r="U138" s="68"/>
      <c r="V138" s="68"/>
      <c r="W138" s="68"/>
      <c r="X138" s="68"/>
      <c r="Y138" s="68"/>
      <c r="Z138" s="68"/>
      <c r="AA138" s="68"/>
      <c r="AB138" s="68"/>
      <c r="AC138" s="21"/>
      <c r="AD138" s="152"/>
      <c r="AE138" s="153"/>
      <c r="AF138" s="154"/>
      <c r="AG138" s="155"/>
      <c r="AH138" s="155"/>
      <c r="AI138" s="156"/>
      <c r="AJ138" s="157"/>
      <c r="AK138" s="94"/>
      <c r="AL138" s="19"/>
      <c r="AM138" s="19"/>
      <c r="AN138" s="19"/>
      <c r="AO138" s="19"/>
      <c r="AP138" s="19"/>
      <c r="AQ138" s="19"/>
      <c r="AR138" s="19"/>
      <c r="AS138" s="19"/>
      <c r="AT138" s="19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</row>
    <row r="139" spans="1:73" ht="18.75" customHeight="1" x14ac:dyDescent="0.25">
      <c r="A139" s="22"/>
      <c r="B139" s="163" t="s">
        <v>92</v>
      </c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68"/>
      <c r="V139" s="68"/>
      <c r="W139" s="68"/>
      <c r="X139" s="68"/>
      <c r="Y139" s="68"/>
      <c r="Z139" s="68"/>
      <c r="AA139" s="68"/>
      <c r="AB139" s="68"/>
      <c r="AC139" s="21" t="s">
        <v>28</v>
      </c>
      <c r="AD139" s="152" t="s">
        <v>68</v>
      </c>
      <c r="AE139" s="153"/>
      <c r="AF139" s="154"/>
      <c r="AG139" s="155"/>
      <c r="AH139" s="155"/>
      <c r="AI139" s="156">
        <f>AI140</f>
        <v>200000</v>
      </c>
      <c r="AJ139" s="157"/>
      <c r="AK139" s="94"/>
      <c r="AL139" s="19">
        <f t="shared" ref="AL139:AL146" si="15">AI139</f>
        <v>200000</v>
      </c>
      <c r="AM139" s="19"/>
      <c r="AN139" s="19">
        <f>AN140</f>
        <v>193159.56</v>
      </c>
      <c r="AO139" s="19"/>
      <c r="AP139" s="19"/>
      <c r="AQ139" s="19">
        <f t="shared" ref="AQ139:AQ146" si="16">AN139</f>
        <v>193159.56</v>
      </c>
      <c r="AR139" s="19"/>
      <c r="AS139" s="19">
        <f t="shared" ref="AS139:AS146" si="17">AN139-AI139</f>
        <v>-6840.4400000000023</v>
      </c>
      <c r="AT139" s="19">
        <f t="shared" ref="AT139:AT146" si="18">AS139</f>
        <v>-6840.4400000000023</v>
      </c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</row>
    <row r="140" spans="1:73" ht="116.25" customHeight="1" x14ac:dyDescent="0.25">
      <c r="A140" s="22"/>
      <c r="B140" s="158" t="s">
        <v>149</v>
      </c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68"/>
      <c r="V140" s="68"/>
      <c r="W140" s="68"/>
      <c r="X140" s="68"/>
      <c r="Y140" s="68"/>
      <c r="Z140" s="68"/>
      <c r="AA140" s="68"/>
      <c r="AB140" s="68"/>
      <c r="AC140" s="21" t="s">
        <v>28</v>
      </c>
      <c r="AD140" s="152" t="s">
        <v>68</v>
      </c>
      <c r="AE140" s="153"/>
      <c r="AF140" s="154"/>
      <c r="AG140" s="155"/>
      <c r="AH140" s="155"/>
      <c r="AI140" s="156">
        <f>SUM(AD66:AD66)</f>
        <v>200000</v>
      </c>
      <c r="AJ140" s="157"/>
      <c r="AK140" s="94"/>
      <c r="AL140" s="19">
        <f t="shared" si="15"/>
        <v>200000</v>
      </c>
      <c r="AM140" s="19"/>
      <c r="AN140" s="19">
        <f>SUM(AI66:AI66)</f>
        <v>193159.56</v>
      </c>
      <c r="AO140" s="19"/>
      <c r="AP140" s="19"/>
      <c r="AQ140" s="19">
        <f t="shared" si="16"/>
        <v>193159.56</v>
      </c>
      <c r="AR140" s="19"/>
      <c r="AS140" s="19">
        <f t="shared" si="17"/>
        <v>-6840.4400000000023</v>
      </c>
      <c r="AT140" s="19">
        <f t="shared" si="18"/>
        <v>-6840.4400000000023</v>
      </c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</row>
    <row r="141" spans="1:73" ht="18.75" customHeight="1" x14ac:dyDescent="0.25">
      <c r="A141" s="22"/>
      <c r="B141" s="159" t="s">
        <v>96</v>
      </c>
      <c r="C141" s="159"/>
      <c r="D141" s="159"/>
      <c r="E141" s="159"/>
      <c r="F141" s="159"/>
      <c r="G141" s="159"/>
      <c r="H141" s="159"/>
      <c r="I141" s="159"/>
      <c r="J141" s="159"/>
      <c r="K141" s="159"/>
      <c r="L141" s="159"/>
      <c r="M141" s="159"/>
      <c r="N141" s="159"/>
      <c r="O141" s="159"/>
      <c r="P141" s="159"/>
      <c r="Q141" s="159"/>
      <c r="R141" s="159"/>
      <c r="S141" s="159"/>
      <c r="T141" s="159"/>
      <c r="U141" s="68"/>
      <c r="V141" s="68"/>
      <c r="W141" s="68"/>
      <c r="X141" s="68"/>
      <c r="Y141" s="68"/>
      <c r="Z141" s="68"/>
      <c r="AA141" s="68"/>
      <c r="AB141" s="68"/>
      <c r="AC141" s="21"/>
      <c r="AD141" s="152"/>
      <c r="AE141" s="153"/>
      <c r="AF141" s="154"/>
      <c r="AG141" s="155"/>
      <c r="AH141" s="155"/>
      <c r="AI141" s="156"/>
      <c r="AJ141" s="157"/>
      <c r="AK141" s="94"/>
      <c r="AL141" s="19"/>
      <c r="AM141" s="19"/>
      <c r="AN141" s="19"/>
      <c r="AO141" s="19"/>
      <c r="AP141" s="19"/>
      <c r="AQ141" s="19"/>
      <c r="AR141" s="19"/>
      <c r="AS141" s="19"/>
      <c r="AT141" s="19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</row>
    <row r="142" spans="1:73" ht="33.75" customHeight="1" x14ac:dyDescent="0.25">
      <c r="A142" s="22"/>
      <c r="B142" s="160" t="s">
        <v>150</v>
      </c>
      <c r="C142" s="160"/>
      <c r="D142" s="160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68"/>
      <c r="V142" s="68"/>
      <c r="W142" s="68"/>
      <c r="X142" s="68"/>
      <c r="Y142" s="68"/>
      <c r="Z142" s="68"/>
      <c r="AA142" s="68"/>
      <c r="AB142" s="68"/>
      <c r="AC142" s="21" t="s">
        <v>29</v>
      </c>
      <c r="AD142" s="152" t="s">
        <v>71</v>
      </c>
      <c r="AE142" s="153"/>
      <c r="AF142" s="154"/>
      <c r="AG142" s="155"/>
      <c r="AH142" s="155"/>
      <c r="AI142" s="161">
        <v>1</v>
      </c>
      <c r="AJ142" s="162"/>
      <c r="AK142" s="100"/>
      <c r="AL142" s="101">
        <f t="shared" si="15"/>
        <v>1</v>
      </c>
      <c r="AM142" s="101"/>
      <c r="AN142" s="101">
        <v>1</v>
      </c>
      <c r="AO142" s="101"/>
      <c r="AP142" s="101"/>
      <c r="AQ142" s="101">
        <f t="shared" si="16"/>
        <v>1</v>
      </c>
      <c r="AR142" s="101"/>
      <c r="AS142" s="101">
        <f t="shared" si="17"/>
        <v>0</v>
      </c>
      <c r="AT142" s="101">
        <f t="shared" si="18"/>
        <v>0</v>
      </c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</row>
    <row r="143" spans="1:73" ht="18.75" customHeight="1" x14ac:dyDescent="0.25">
      <c r="A143" s="22"/>
      <c r="B143" s="159" t="s">
        <v>27</v>
      </c>
      <c r="C143" s="159"/>
      <c r="D143" s="159"/>
      <c r="E143" s="159"/>
      <c r="F143" s="159"/>
      <c r="G143" s="159"/>
      <c r="H143" s="159"/>
      <c r="I143" s="159"/>
      <c r="J143" s="159"/>
      <c r="K143" s="159"/>
      <c r="L143" s="159"/>
      <c r="M143" s="159"/>
      <c r="N143" s="159"/>
      <c r="O143" s="159"/>
      <c r="P143" s="159"/>
      <c r="Q143" s="159"/>
      <c r="R143" s="159"/>
      <c r="S143" s="159"/>
      <c r="T143" s="159"/>
      <c r="U143" s="68"/>
      <c r="V143" s="68"/>
      <c r="W143" s="68"/>
      <c r="X143" s="68"/>
      <c r="Y143" s="68"/>
      <c r="Z143" s="68"/>
      <c r="AA143" s="68"/>
      <c r="AB143" s="68"/>
      <c r="AC143" s="21"/>
      <c r="AD143" s="152"/>
      <c r="AE143" s="153"/>
      <c r="AF143" s="154"/>
      <c r="AG143" s="155"/>
      <c r="AH143" s="155"/>
      <c r="AI143" s="156"/>
      <c r="AJ143" s="157"/>
      <c r="AK143" s="94"/>
      <c r="AL143" s="19"/>
      <c r="AM143" s="19"/>
      <c r="AN143" s="19"/>
      <c r="AO143" s="19"/>
      <c r="AP143" s="19"/>
      <c r="AQ143" s="19"/>
      <c r="AR143" s="19"/>
      <c r="AS143" s="19"/>
      <c r="AT143" s="19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</row>
    <row r="144" spans="1:73" ht="36" customHeight="1" x14ac:dyDescent="0.25">
      <c r="A144" s="22"/>
      <c r="B144" s="160" t="s">
        <v>151</v>
      </c>
      <c r="C144" s="160"/>
      <c r="D144" s="160"/>
      <c r="E144" s="160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68"/>
      <c r="V144" s="68"/>
      <c r="W144" s="68"/>
      <c r="X144" s="68"/>
      <c r="Y144" s="68"/>
      <c r="Z144" s="68"/>
      <c r="AA144" s="68"/>
      <c r="AB144" s="68"/>
      <c r="AC144" s="21" t="s">
        <v>28</v>
      </c>
      <c r="AD144" s="152" t="s">
        <v>24</v>
      </c>
      <c r="AE144" s="153"/>
      <c r="AF144" s="154"/>
      <c r="AG144" s="155"/>
      <c r="AH144" s="155"/>
      <c r="AI144" s="156">
        <f>AI140/AI142</f>
        <v>200000</v>
      </c>
      <c r="AJ144" s="157"/>
      <c r="AK144" s="94"/>
      <c r="AL144" s="19">
        <f t="shared" si="15"/>
        <v>200000</v>
      </c>
      <c r="AM144" s="19"/>
      <c r="AN144" s="19">
        <f>AN140/AN142</f>
        <v>193159.56</v>
      </c>
      <c r="AO144" s="19"/>
      <c r="AP144" s="19"/>
      <c r="AQ144" s="19">
        <f t="shared" si="16"/>
        <v>193159.56</v>
      </c>
      <c r="AR144" s="19"/>
      <c r="AS144" s="19">
        <f t="shared" si="17"/>
        <v>-6840.4400000000023</v>
      </c>
      <c r="AT144" s="19">
        <f t="shared" si="18"/>
        <v>-6840.4400000000023</v>
      </c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</row>
    <row r="145" spans="1:73" ht="18.75" customHeight="1" x14ac:dyDescent="0.25">
      <c r="A145" s="22"/>
      <c r="B145" s="151" t="s">
        <v>31</v>
      </c>
      <c r="C145" s="151"/>
      <c r="D145" s="151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68"/>
      <c r="V145" s="68"/>
      <c r="W145" s="68"/>
      <c r="X145" s="68"/>
      <c r="Y145" s="68"/>
      <c r="Z145" s="68"/>
      <c r="AA145" s="68"/>
      <c r="AB145" s="68"/>
      <c r="AC145" s="21"/>
      <c r="AD145" s="152"/>
      <c r="AE145" s="153"/>
      <c r="AF145" s="154"/>
      <c r="AG145" s="155"/>
      <c r="AH145" s="155"/>
      <c r="AI145" s="156"/>
      <c r="AJ145" s="157"/>
      <c r="AK145" s="94"/>
      <c r="AL145" s="19"/>
      <c r="AM145" s="19"/>
      <c r="AN145" s="19"/>
      <c r="AO145" s="19"/>
      <c r="AP145" s="19"/>
      <c r="AQ145" s="19"/>
      <c r="AR145" s="19"/>
      <c r="AS145" s="19"/>
      <c r="AT145" s="19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</row>
    <row r="146" spans="1:73" ht="51" customHeight="1" x14ac:dyDescent="0.25">
      <c r="A146" s="22"/>
      <c r="B146" s="158" t="s">
        <v>69</v>
      </c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  <c r="U146" s="68"/>
      <c r="V146" s="68"/>
      <c r="W146" s="68"/>
      <c r="X146" s="68"/>
      <c r="Y146" s="68"/>
      <c r="Z146" s="68"/>
      <c r="AA146" s="68"/>
      <c r="AB146" s="68"/>
      <c r="AC146" s="21" t="s">
        <v>85</v>
      </c>
      <c r="AD146" s="152" t="s">
        <v>24</v>
      </c>
      <c r="AE146" s="153"/>
      <c r="AF146" s="154"/>
      <c r="AG146" s="155"/>
      <c r="AH146" s="155"/>
      <c r="AI146" s="156">
        <f>AI139/7843204.75*100</f>
        <v>2.5499780558450933</v>
      </c>
      <c r="AJ146" s="157">
        <f>AJ139/7843204.75</f>
        <v>0</v>
      </c>
      <c r="AK146" s="94"/>
      <c r="AL146" s="19">
        <f t="shared" si="15"/>
        <v>2.5499780558450933</v>
      </c>
      <c r="AM146" s="19"/>
      <c r="AN146" s="19">
        <f>AN139/7843204.75*100</f>
        <v>2.462763196383468</v>
      </c>
      <c r="AO146" s="19">
        <f>AO139/7843204.75</f>
        <v>0</v>
      </c>
      <c r="AP146" s="19"/>
      <c r="AQ146" s="19">
        <f t="shared" si="16"/>
        <v>2.462763196383468</v>
      </c>
      <c r="AR146" s="19"/>
      <c r="AS146" s="19">
        <f t="shared" si="17"/>
        <v>-8.7214859461625327E-2</v>
      </c>
      <c r="AT146" s="19">
        <f t="shared" si="18"/>
        <v>-8.7214859461625327E-2</v>
      </c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</row>
    <row r="147" spans="1:73" ht="69.75" customHeight="1" x14ac:dyDescent="0.25">
      <c r="A147" s="22"/>
      <c r="B147" s="165" t="s">
        <v>159</v>
      </c>
      <c r="C147" s="166"/>
      <c r="D147" s="166"/>
      <c r="E147" s="167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21"/>
      <c r="AD147" s="152"/>
      <c r="AE147" s="153"/>
      <c r="AF147" s="154"/>
      <c r="AG147" s="155"/>
      <c r="AH147" s="155"/>
      <c r="AI147" s="156"/>
      <c r="AJ147" s="157"/>
      <c r="AK147" s="94"/>
      <c r="AL147" s="19"/>
      <c r="AM147" s="19"/>
      <c r="AN147" s="19"/>
      <c r="AO147" s="19"/>
      <c r="AP147" s="19"/>
      <c r="AQ147" s="19"/>
      <c r="AR147" s="19"/>
      <c r="AS147" s="19"/>
      <c r="AT147" s="19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</row>
    <row r="148" spans="1:73" ht="17.25" customHeight="1" x14ac:dyDescent="0.25">
      <c r="A148" s="22"/>
      <c r="B148" s="151" t="s">
        <v>30</v>
      </c>
      <c r="C148" s="151"/>
      <c r="D148" s="151"/>
      <c r="E148" s="151"/>
      <c r="F148" s="151"/>
      <c r="G148" s="151"/>
      <c r="H148" s="151"/>
      <c r="I148" s="151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68"/>
      <c r="V148" s="68"/>
      <c r="W148" s="68"/>
      <c r="X148" s="68"/>
      <c r="Y148" s="68"/>
      <c r="Z148" s="68"/>
      <c r="AA148" s="68"/>
      <c r="AB148" s="68"/>
      <c r="AC148" s="21"/>
      <c r="AD148" s="152"/>
      <c r="AE148" s="153"/>
      <c r="AF148" s="154"/>
      <c r="AG148" s="155"/>
      <c r="AH148" s="155"/>
      <c r="AI148" s="156"/>
      <c r="AJ148" s="157"/>
      <c r="AK148" s="94"/>
      <c r="AL148" s="19"/>
      <c r="AM148" s="19"/>
      <c r="AN148" s="19"/>
      <c r="AO148" s="19"/>
      <c r="AP148" s="19"/>
      <c r="AQ148" s="19"/>
      <c r="AR148" s="19"/>
      <c r="AS148" s="19"/>
      <c r="AT148" s="19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</row>
    <row r="149" spans="1:73" ht="19.5" customHeight="1" x14ac:dyDescent="0.25">
      <c r="A149" s="22"/>
      <c r="B149" s="163" t="s">
        <v>92</v>
      </c>
      <c r="C149" s="164"/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68"/>
      <c r="V149" s="68"/>
      <c r="W149" s="68"/>
      <c r="X149" s="68"/>
      <c r="Y149" s="68"/>
      <c r="Z149" s="68"/>
      <c r="AA149" s="68"/>
      <c r="AB149" s="68"/>
      <c r="AC149" s="21" t="s">
        <v>28</v>
      </c>
      <c r="AD149" s="152" t="s">
        <v>68</v>
      </c>
      <c r="AE149" s="153"/>
      <c r="AF149" s="154"/>
      <c r="AG149" s="155"/>
      <c r="AH149" s="155"/>
      <c r="AI149" s="156">
        <f>AI150</f>
        <v>595099</v>
      </c>
      <c r="AJ149" s="157"/>
      <c r="AK149" s="94"/>
      <c r="AL149" s="19">
        <f>AI149</f>
        <v>595099</v>
      </c>
      <c r="AM149" s="19"/>
      <c r="AN149" s="19">
        <f>-AN150</f>
        <v>0</v>
      </c>
      <c r="AO149" s="19"/>
      <c r="AP149" s="19"/>
      <c r="AQ149" s="19">
        <f>AN149</f>
        <v>0</v>
      </c>
      <c r="AR149" s="19"/>
      <c r="AS149" s="19">
        <f>AN149-AI149</f>
        <v>-595099</v>
      </c>
      <c r="AT149" s="19">
        <f>AS149</f>
        <v>-595099</v>
      </c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</row>
    <row r="150" spans="1:73" ht="51" customHeight="1" x14ac:dyDescent="0.25">
      <c r="A150" s="22"/>
      <c r="B150" s="158" t="s">
        <v>180</v>
      </c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  <c r="R150" s="158"/>
      <c r="S150" s="158"/>
      <c r="T150" s="158"/>
      <c r="U150" s="68"/>
      <c r="V150" s="68"/>
      <c r="W150" s="68"/>
      <c r="X150" s="68"/>
      <c r="Y150" s="68"/>
      <c r="Z150" s="68"/>
      <c r="AA150" s="68"/>
      <c r="AB150" s="68"/>
      <c r="AC150" s="21" t="s">
        <v>28</v>
      </c>
      <c r="AD150" s="152" t="s">
        <v>68</v>
      </c>
      <c r="AE150" s="153"/>
      <c r="AF150" s="154"/>
      <c r="AG150" s="155"/>
      <c r="AH150" s="155"/>
      <c r="AI150" s="156">
        <v>595099</v>
      </c>
      <c r="AJ150" s="157"/>
      <c r="AK150" s="94"/>
      <c r="AL150" s="19">
        <f>AI150</f>
        <v>595099</v>
      </c>
      <c r="AM150" s="19"/>
      <c r="AN150" s="19">
        <f>SUM(AI76:AI76)</f>
        <v>0</v>
      </c>
      <c r="AO150" s="19"/>
      <c r="AP150" s="19"/>
      <c r="AQ150" s="19">
        <f>AN150</f>
        <v>0</v>
      </c>
      <c r="AR150" s="19"/>
      <c r="AS150" s="19">
        <f>AN150-AI150</f>
        <v>-595099</v>
      </c>
      <c r="AT150" s="19">
        <f>AS150</f>
        <v>-595099</v>
      </c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</row>
    <row r="151" spans="1:73" ht="19.5" customHeight="1" x14ac:dyDescent="0.25">
      <c r="A151" s="22"/>
      <c r="B151" s="159" t="s">
        <v>96</v>
      </c>
      <c r="C151" s="159"/>
      <c r="D151" s="159"/>
      <c r="E151" s="159"/>
      <c r="F151" s="159"/>
      <c r="G151" s="159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  <c r="R151" s="159"/>
      <c r="S151" s="159"/>
      <c r="T151" s="159"/>
      <c r="U151" s="68"/>
      <c r="V151" s="68"/>
      <c r="W151" s="68"/>
      <c r="X151" s="68"/>
      <c r="Y151" s="68"/>
      <c r="Z151" s="68"/>
      <c r="AA151" s="68"/>
      <c r="AB151" s="68"/>
      <c r="AC151" s="21"/>
      <c r="AD151" s="152"/>
      <c r="AE151" s="153"/>
      <c r="AF151" s="154"/>
      <c r="AG151" s="155"/>
      <c r="AH151" s="155"/>
      <c r="AI151" s="156"/>
      <c r="AJ151" s="157"/>
      <c r="AK151" s="94"/>
      <c r="AL151" s="19"/>
      <c r="AM151" s="19"/>
      <c r="AN151" s="19"/>
      <c r="AO151" s="19"/>
      <c r="AP151" s="19"/>
      <c r="AQ151" s="19"/>
      <c r="AR151" s="19"/>
      <c r="AS151" s="19"/>
      <c r="AT151" s="19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</row>
    <row r="152" spans="1:73" ht="20.25" customHeight="1" x14ac:dyDescent="0.25">
      <c r="A152" s="22"/>
      <c r="B152" s="160" t="s">
        <v>181</v>
      </c>
      <c r="C152" s="160"/>
      <c r="D152" s="160"/>
      <c r="E152" s="160"/>
      <c r="F152" s="160"/>
      <c r="G152" s="160"/>
      <c r="H152" s="160"/>
      <c r="I152" s="160"/>
      <c r="J152" s="160"/>
      <c r="K152" s="160"/>
      <c r="L152" s="160"/>
      <c r="M152" s="160"/>
      <c r="N152" s="160"/>
      <c r="O152" s="160"/>
      <c r="P152" s="160"/>
      <c r="Q152" s="160"/>
      <c r="R152" s="160"/>
      <c r="S152" s="160"/>
      <c r="T152" s="160"/>
      <c r="U152" s="68"/>
      <c r="V152" s="68"/>
      <c r="W152" s="68"/>
      <c r="X152" s="68"/>
      <c r="Y152" s="68"/>
      <c r="Z152" s="68"/>
      <c r="AA152" s="68"/>
      <c r="AB152" s="68"/>
      <c r="AC152" s="21" t="s">
        <v>29</v>
      </c>
      <c r="AD152" s="152" t="s">
        <v>71</v>
      </c>
      <c r="AE152" s="153"/>
      <c r="AF152" s="154"/>
      <c r="AG152" s="155"/>
      <c r="AH152" s="155"/>
      <c r="AI152" s="161">
        <v>1</v>
      </c>
      <c r="AJ152" s="162"/>
      <c r="AK152" s="100"/>
      <c r="AL152" s="101">
        <f>AI152</f>
        <v>1</v>
      </c>
      <c r="AM152" s="101"/>
      <c r="AN152" s="101">
        <v>0</v>
      </c>
      <c r="AO152" s="101"/>
      <c r="AP152" s="101"/>
      <c r="AQ152" s="101">
        <f>AN152</f>
        <v>0</v>
      </c>
      <c r="AR152" s="101"/>
      <c r="AS152" s="101">
        <f>AN152-AI152</f>
        <v>-1</v>
      </c>
      <c r="AT152" s="101">
        <f>AS152</f>
        <v>-1</v>
      </c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</row>
    <row r="153" spans="1:73" ht="18.75" customHeight="1" x14ac:dyDescent="0.25">
      <c r="A153" s="22"/>
      <c r="B153" s="159" t="s">
        <v>27</v>
      </c>
      <c r="C153" s="159"/>
      <c r="D153" s="159"/>
      <c r="E153" s="159"/>
      <c r="F153" s="159"/>
      <c r="G153" s="159"/>
      <c r="H153" s="159"/>
      <c r="I153" s="159"/>
      <c r="J153" s="159"/>
      <c r="K153" s="159"/>
      <c r="L153" s="159"/>
      <c r="M153" s="159"/>
      <c r="N153" s="159"/>
      <c r="O153" s="159"/>
      <c r="P153" s="159"/>
      <c r="Q153" s="159"/>
      <c r="R153" s="159"/>
      <c r="S153" s="159"/>
      <c r="T153" s="159"/>
      <c r="U153" s="68"/>
      <c r="V153" s="68"/>
      <c r="W153" s="68"/>
      <c r="X153" s="68"/>
      <c r="Y153" s="68"/>
      <c r="Z153" s="68"/>
      <c r="AA153" s="68"/>
      <c r="AB153" s="68"/>
      <c r="AC153" s="21"/>
      <c r="AD153" s="152"/>
      <c r="AE153" s="153"/>
      <c r="AF153" s="154"/>
      <c r="AG153" s="155"/>
      <c r="AH153" s="155"/>
      <c r="AI153" s="156"/>
      <c r="AJ153" s="157"/>
      <c r="AK153" s="94"/>
      <c r="AL153" s="19"/>
      <c r="AM153" s="19"/>
      <c r="AN153" s="19"/>
      <c r="AO153" s="19"/>
      <c r="AP153" s="19"/>
      <c r="AQ153" s="19"/>
      <c r="AR153" s="19"/>
      <c r="AS153" s="19"/>
      <c r="AT153" s="19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</row>
    <row r="154" spans="1:73" ht="37.5" customHeight="1" x14ac:dyDescent="0.25">
      <c r="A154" s="22"/>
      <c r="B154" s="160" t="s">
        <v>182</v>
      </c>
      <c r="C154" s="160"/>
      <c r="D154" s="160"/>
      <c r="E154" s="160"/>
      <c r="F154" s="160"/>
      <c r="G154" s="160"/>
      <c r="H154" s="160"/>
      <c r="I154" s="160"/>
      <c r="J154" s="160"/>
      <c r="K154" s="160"/>
      <c r="L154" s="160"/>
      <c r="M154" s="160"/>
      <c r="N154" s="160"/>
      <c r="O154" s="160"/>
      <c r="P154" s="160"/>
      <c r="Q154" s="160"/>
      <c r="R154" s="160"/>
      <c r="S154" s="160"/>
      <c r="T154" s="160"/>
      <c r="U154" s="68"/>
      <c r="V154" s="68"/>
      <c r="W154" s="68"/>
      <c r="X154" s="68"/>
      <c r="Y154" s="68"/>
      <c r="Z154" s="68"/>
      <c r="AA154" s="68"/>
      <c r="AB154" s="68"/>
      <c r="AC154" s="21" t="s">
        <v>28</v>
      </c>
      <c r="AD154" s="152" t="s">
        <v>24</v>
      </c>
      <c r="AE154" s="153"/>
      <c r="AF154" s="154"/>
      <c r="AG154" s="155"/>
      <c r="AH154" s="155"/>
      <c r="AI154" s="156">
        <f>AI150/AI152</f>
        <v>595099</v>
      </c>
      <c r="AJ154" s="157"/>
      <c r="AK154" s="94"/>
      <c r="AL154" s="19">
        <f>AI154</f>
        <v>595099</v>
      </c>
      <c r="AM154" s="19"/>
      <c r="AN154" s="19">
        <v>0</v>
      </c>
      <c r="AO154" s="19"/>
      <c r="AP154" s="19"/>
      <c r="AQ154" s="19">
        <f>AN154</f>
        <v>0</v>
      </c>
      <c r="AR154" s="19"/>
      <c r="AS154" s="19">
        <f>AN154-AI154</f>
        <v>-595099</v>
      </c>
      <c r="AT154" s="19">
        <f>AS154</f>
        <v>-595099</v>
      </c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</row>
    <row r="155" spans="1:73" ht="18" customHeight="1" x14ac:dyDescent="0.25">
      <c r="A155" s="22"/>
      <c r="B155" s="151" t="s">
        <v>31</v>
      </c>
      <c r="C155" s="151"/>
      <c r="D155" s="151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  <c r="T155" s="151"/>
      <c r="U155" s="68"/>
      <c r="V155" s="68"/>
      <c r="W155" s="68"/>
      <c r="X155" s="68"/>
      <c r="Y155" s="68"/>
      <c r="Z155" s="68"/>
      <c r="AA155" s="68"/>
      <c r="AB155" s="68"/>
      <c r="AC155" s="21"/>
      <c r="AD155" s="152"/>
      <c r="AE155" s="153"/>
      <c r="AF155" s="154"/>
      <c r="AG155" s="155"/>
      <c r="AH155" s="155"/>
      <c r="AI155" s="156"/>
      <c r="AJ155" s="157"/>
      <c r="AK155" s="94"/>
      <c r="AL155" s="19"/>
      <c r="AM155" s="19"/>
      <c r="AN155" s="19"/>
      <c r="AO155" s="19"/>
      <c r="AP155" s="19"/>
      <c r="AQ155" s="19"/>
      <c r="AR155" s="19"/>
      <c r="AS155" s="19"/>
      <c r="AT155" s="19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</row>
    <row r="156" spans="1:73" ht="50.25" customHeight="1" x14ac:dyDescent="0.25">
      <c r="A156" s="22"/>
      <c r="B156" s="158" t="s">
        <v>69</v>
      </c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  <c r="R156" s="158"/>
      <c r="S156" s="158"/>
      <c r="T156" s="158"/>
      <c r="U156" s="68"/>
      <c r="V156" s="68"/>
      <c r="W156" s="68"/>
      <c r="X156" s="68"/>
      <c r="Y156" s="68"/>
      <c r="Z156" s="68"/>
      <c r="AA156" s="68"/>
      <c r="AB156" s="68"/>
      <c r="AC156" s="21" t="s">
        <v>85</v>
      </c>
      <c r="AD156" s="152" t="s">
        <v>24</v>
      </c>
      <c r="AE156" s="153"/>
      <c r="AF156" s="154"/>
      <c r="AG156" s="155"/>
      <c r="AH156" s="155"/>
      <c r="AI156" s="156">
        <f>AI149/57436717.28*100</f>
        <v>1.0360950767762958</v>
      </c>
      <c r="AJ156" s="157">
        <f>AJ149/7843204.75</f>
        <v>0</v>
      </c>
      <c r="AK156" s="94"/>
      <c r="AL156" s="19">
        <f>AI156</f>
        <v>1.0360950767762958</v>
      </c>
      <c r="AM156" s="19"/>
      <c r="AN156" s="19">
        <f>AN149/7843204.75*100</f>
        <v>0</v>
      </c>
      <c r="AO156" s="19">
        <f>AO149/7843204.75</f>
        <v>0</v>
      </c>
      <c r="AP156" s="19"/>
      <c r="AQ156" s="19">
        <f>AN156</f>
        <v>0</v>
      </c>
      <c r="AR156" s="19"/>
      <c r="AS156" s="19">
        <f>AN156-AI156</f>
        <v>-1.0360950767762958</v>
      </c>
      <c r="AT156" s="19">
        <f>AS156</f>
        <v>-1.0360950767762958</v>
      </c>
    </row>
    <row r="157" spans="1:73" ht="18" customHeight="1" x14ac:dyDescent="0.25">
      <c r="A157" s="80" t="s">
        <v>77</v>
      </c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57"/>
      <c r="AD157" s="57"/>
      <c r="AE157" s="57"/>
      <c r="AF157" s="57"/>
      <c r="AG157" s="13"/>
      <c r="AH157" s="13"/>
      <c r="AI157" s="114"/>
      <c r="AJ157" s="114"/>
      <c r="AK157" s="58"/>
      <c r="AL157" s="59"/>
      <c r="AM157" s="26"/>
      <c r="AN157" s="58"/>
      <c r="AO157" s="58"/>
      <c r="AP157" s="58"/>
      <c r="AQ157" s="58"/>
      <c r="AR157" s="26"/>
      <c r="AS157" s="27"/>
      <c r="AT157" s="27"/>
    </row>
    <row r="158" spans="1:73" ht="18" customHeight="1" x14ac:dyDescent="0.25">
      <c r="A158" s="82"/>
      <c r="B158"/>
      <c r="C158"/>
      <c r="D158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57"/>
      <c r="AD158" s="57"/>
      <c r="AE158" s="57"/>
      <c r="AF158" s="57"/>
      <c r="AG158" s="13"/>
      <c r="AH158" s="13"/>
      <c r="AI158" s="114"/>
      <c r="AJ158" s="114"/>
      <c r="AK158" s="58"/>
      <c r="AL158" s="59"/>
      <c r="AM158" s="26"/>
      <c r="AN158" s="58"/>
      <c r="AO158" s="58"/>
      <c r="AP158" s="58"/>
      <c r="AQ158" s="58"/>
      <c r="AR158" s="26"/>
      <c r="AS158" s="27"/>
      <c r="AT158" s="27"/>
    </row>
    <row r="159" spans="1:73" ht="33.75" customHeight="1" x14ac:dyDescent="0.25">
      <c r="A159" s="76" t="s">
        <v>13</v>
      </c>
      <c r="B159" s="76" t="s">
        <v>19</v>
      </c>
      <c r="C159" s="76" t="s">
        <v>17</v>
      </c>
      <c r="D159" s="219" t="s">
        <v>78</v>
      </c>
      <c r="E159" s="220"/>
      <c r="F159" s="220"/>
      <c r="G159" s="220"/>
      <c r="H159" s="220"/>
      <c r="I159" s="220"/>
      <c r="J159" s="220"/>
      <c r="K159" s="220"/>
      <c r="L159" s="220"/>
      <c r="M159" s="220"/>
      <c r="N159" s="220"/>
      <c r="O159" s="220"/>
      <c r="P159" s="220"/>
      <c r="Q159" s="220"/>
      <c r="R159" s="220"/>
      <c r="S159" s="220"/>
      <c r="T159" s="220"/>
      <c r="U159" s="220"/>
      <c r="V159" s="220"/>
      <c r="W159" s="220"/>
      <c r="X159" s="220"/>
      <c r="Y159" s="220"/>
      <c r="Z159" s="220"/>
      <c r="AA159" s="220"/>
      <c r="AB159" s="220"/>
      <c r="AC159" s="220"/>
      <c r="AD159" s="220"/>
      <c r="AE159" s="220"/>
      <c r="AF159" s="220"/>
      <c r="AG159" s="220"/>
      <c r="AH159" s="220"/>
      <c r="AI159" s="220"/>
      <c r="AJ159" s="220"/>
      <c r="AK159" s="220"/>
      <c r="AL159" s="220"/>
      <c r="AM159" s="220"/>
      <c r="AN159" s="220"/>
      <c r="AO159" s="220"/>
      <c r="AP159" s="220"/>
      <c r="AQ159" s="220"/>
      <c r="AR159" s="220"/>
      <c r="AS159" s="221"/>
      <c r="AT159" s="27"/>
    </row>
    <row r="160" spans="1:73" ht="18" customHeight="1" x14ac:dyDescent="0.25">
      <c r="A160" s="76">
        <v>1</v>
      </c>
      <c r="B160" s="76">
        <v>2</v>
      </c>
      <c r="C160" s="76">
        <v>3</v>
      </c>
      <c r="D160" s="219">
        <v>4</v>
      </c>
      <c r="E160" s="220"/>
      <c r="F160" s="220"/>
      <c r="G160" s="220"/>
      <c r="H160" s="220"/>
      <c r="I160" s="220"/>
      <c r="J160" s="220"/>
      <c r="K160" s="220"/>
      <c r="L160" s="220"/>
      <c r="M160" s="220"/>
      <c r="N160" s="220"/>
      <c r="O160" s="220"/>
      <c r="P160" s="220"/>
      <c r="Q160" s="220"/>
      <c r="R160" s="220"/>
      <c r="S160" s="220"/>
      <c r="T160" s="220"/>
      <c r="U160" s="220"/>
      <c r="V160" s="220"/>
      <c r="W160" s="220"/>
      <c r="X160" s="220"/>
      <c r="Y160" s="220"/>
      <c r="Z160" s="220"/>
      <c r="AA160" s="220"/>
      <c r="AB160" s="220"/>
      <c r="AC160" s="220"/>
      <c r="AD160" s="220"/>
      <c r="AE160" s="220"/>
      <c r="AF160" s="220"/>
      <c r="AG160" s="220"/>
      <c r="AH160" s="220"/>
      <c r="AI160" s="220"/>
      <c r="AJ160" s="220"/>
      <c r="AK160" s="220"/>
      <c r="AL160" s="220"/>
      <c r="AM160" s="220"/>
      <c r="AN160" s="220"/>
      <c r="AO160" s="220"/>
      <c r="AP160" s="220"/>
      <c r="AQ160" s="220"/>
      <c r="AR160" s="220"/>
      <c r="AS160" s="221"/>
      <c r="AT160" s="27"/>
    </row>
    <row r="161" spans="1:46" ht="18" customHeight="1" x14ac:dyDescent="0.25">
      <c r="A161" s="84"/>
      <c r="B161" s="246" t="s">
        <v>157</v>
      </c>
      <c r="C161" s="246"/>
      <c r="D161" s="246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  <c r="R161" s="246"/>
      <c r="S161" s="246"/>
      <c r="T161" s="246"/>
      <c r="U161" s="246"/>
      <c r="V161" s="246"/>
      <c r="W161" s="246"/>
      <c r="X161" s="246"/>
      <c r="Y161" s="246"/>
      <c r="Z161" s="246"/>
      <c r="AA161" s="246"/>
      <c r="AB161" s="246"/>
      <c r="AC161" s="246"/>
      <c r="AD161" s="246"/>
      <c r="AE161" s="246"/>
      <c r="AF161" s="246"/>
      <c r="AG161" s="246"/>
      <c r="AH161" s="246"/>
      <c r="AI161" s="246"/>
      <c r="AJ161" s="246"/>
      <c r="AK161" s="246"/>
      <c r="AL161" s="246"/>
      <c r="AM161" s="246"/>
      <c r="AN161" s="246"/>
      <c r="AO161" s="246"/>
      <c r="AP161" s="246"/>
      <c r="AQ161" s="246"/>
      <c r="AR161" s="246"/>
      <c r="AS161" s="246"/>
      <c r="AT161" s="27"/>
    </row>
    <row r="162" spans="1:46" ht="19.5" customHeight="1" x14ac:dyDescent="0.25">
      <c r="A162" s="76">
        <v>1</v>
      </c>
      <c r="B162" s="76" t="s">
        <v>30</v>
      </c>
      <c r="C162" s="76" t="s">
        <v>28</v>
      </c>
      <c r="D162" s="169" t="s">
        <v>111</v>
      </c>
      <c r="E162" s="170"/>
      <c r="F162" s="170"/>
      <c r="G162" s="170"/>
      <c r="H162" s="170"/>
      <c r="I162" s="170"/>
      <c r="J162" s="170"/>
      <c r="K162" s="170"/>
      <c r="L162" s="170"/>
      <c r="M162" s="170"/>
      <c r="N162" s="170"/>
      <c r="O162" s="170"/>
      <c r="P162" s="170"/>
      <c r="Q162" s="170"/>
      <c r="R162" s="170"/>
      <c r="S162" s="170"/>
      <c r="T162" s="170"/>
      <c r="U162" s="170"/>
      <c r="V162" s="170"/>
      <c r="W162" s="170"/>
      <c r="X162" s="170"/>
      <c r="Y162" s="170"/>
      <c r="Z162" s="170"/>
      <c r="AA162" s="170"/>
      <c r="AB162" s="170"/>
      <c r="AC162" s="170"/>
      <c r="AD162" s="170"/>
      <c r="AE162" s="170"/>
      <c r="AF162" s="170"/>
      <c r="AG162" s="170"/>
      <c r="AH162" s="170"/>
      <c r="AI162" s="170"/>
      <c r="AJ162" s="170"/>
      <c r="AK162" s="170"/>
      <c r="AL162" s="170"/>
      <c r="AM162" s="170"/>
      <c r="AN162" s="170"/>
      <c r="AO162" s="170"/>
      <c r="AP162" s="170"/>
      <c r="AQ162" s="170"/>
      <c r="AR162" s="170"/>
      <c r="AS162" s="171"/>
      <c r="AT162" s="27"/>
    </row>
    <row r="163" spans="1:46" ht="19.5" customHeight="1" x14ac:dyDescent="0.25">
      <c r="A163" s="76">
        <v>2</v>
      </c>
      <c r="B163" s="76" t="s">
        <v>26</v>
      </c>
      <c r="C163" s="76" t="s">
        <v>29</v>
      </c>
      <c r="D163" s="169" t="s">
        <v>111</v>
      </c>
      <c r="E163" s="170"/>
      <c r="F163" s="170"/>
      <c r="G163" s="170"/>
      <c r="H163" s="170"/>
      <c r="I163" s="170"/>
      <c r="J163" s="170"/>
      <c r="K163" s="170"/>
      <c r="L163" s="170"/>
      <c r="M163" s="170"/>
      <c r="N163" s="170"/>
      <c r="O163" s="170"/>
      <c r="P163" s="170"/>
      <c r="Q163" s="170"/>
      <c r="R163" s="170"/>
      <c r="S163" s="170"/>
      <c r="T163" s="170"/>
      <c r="U163" s="170"/>
      <c r="V163" s="170"/>
      <c r="W163" s="170"/>
      <c r="X163" s="170"/>
      <c r="Y163" s="170"/>
      <c r="Z163" s="170"/>
      <c r="AA163" s="170"/>
      <c r="AB163" s="170"/>
      <c r="AC163" s="170"/>
      <c r="AD163" s="170"/>
      <c r="AE163" s="170"/>
      <c r="AF163" s="170"/>
      <c r="AG163" s="170"/>
      <c r="AH163" s="170"/>
      <c r="AI163" s="170"/>
      <c r="AJ163" s="170"/>
      <c r="AK163" s="170"/>
      <c r="AL163" s="170"/>
      <c r="AM163" s="170"/>
      <c r="AN163" s="170"/>
      <c r="AO163" s="170"/>
      <c r="AP163" s="170"/>
      <c r="AQ163" s="170"/>
      <c r="AR163" s="170"/>
      <c r="AS163" s="171"/>
      <c r="AT163" s="27"/>
    </row>
    <row r="164" spans="1:46" ht="18" customHeight="1" x14ac:dyDescent="0.25">
      <c r="A164" s="76">
        <v>3</v>
      </c>
      <c r="B164" s="76" t="s">
        <v>27</v>
      </c>
      <c r="C164" s="76" t="s">
        <v>28</v>
      </c>
      <c r="D164" s="169" t="s">
        <v>111</v>
      </c>
      <c r="E164" s="170"/>
      <c r="F164" s="170"/>
      <c r="G164" s="170"/>
      <c r="H164" s="170"/>
      <c r="I164" s="170"/>
      <c r="J164" s="170"/>
      <c r="K164" s="170"/>
      <c r="L164" s="170"/>
      <c r="M164" s="170"/>
      <c r="N164" s="170"/>
      <c r="O164" s="170"/>
      <c r="P164" s="170"/>
      <c r="Q164" s="170"/>
      <c r="R164" s="170"/>
      <c r="S164" s="170"/>
      <c r="T164" s="170"/>
      <c r="U164" s="170"/>
      <c r="V164" s="170"/>
      <c r="W164" s="170"/>
      <c r="X164" s="170"/>
      <c r="Y164" s="170"/>
      <c r="Z164" s="170"/>
      <c r="AA164" s="170"/>
      <c r="AB164" s="170"/>
      <c r="AC164" s="170"/>
      <c r="AD164" s="170"/>
      <c r="AE164" s="170"/>
      <c r="AF164" s="170"/>
      <c r="AG164" s="170"/>
      <c r="AH164" s="170"/>
      <c r="AI164" s="170"/>
      <c r="AJ164" s="170"/>
      <c r="AK164" s="170"/>
      <c r="AL164" s="170"/>
      <c r="AM164" s="170"/>
      <c r="AN164" s="170"/>
      <c r="AO164" s="170"/>
      <c r="AP164" s="170"/>
      <c r="AQ164" s="170"/>
      <c r="AR164" s="170"/>
      <c r="AS164" s="171"/>
      <c r="AT164" s="27"/>
    </row>
    <row r="165" spans="1:46" ht="18" customHeight="1" x14ac:dyDescent="0.25">
      <c r="A165" s="76">
        <v>4</v>
      </c>
      <c r="B165" s="76" t="s">
        <v>31</v>
      </c>
      <c r="C165" s="21" t="s">
        <v>85</v>
      </c>
      <c r="D165" s="169" t="s">
        <v>111</v>
      </c>
      <c r="E165" s="170"/>
      <c r="F165" s="170"/>
      <c r="G165" s="170"/>
      <c r="H165" s="170"/>
      <c r="I165" s="170"/>
      <c r="J165" s="170"/>
      <c r="K165" s="170"/>
      <c r="L165" s="170"/>
      <c r="M165" s="170"/>
      <c r="N165" s="170"/>
      <c r="O165" s="170"/>
      <c r="P165" s="170"/>
      <c r="Q165" s="170"/>
      <c r="R165" s="170"/>
      <c r="S165" s="170"/>
      <c r="T165" s="170"/>
      <c r="U165" s="170"/>
      <c r="V165" s="170"/>
      <c r="W165" s="170"/>
      <c r="X165" s="170"/>
      <c r="Y165" s="170"/>
      <c r="Z165" s="170"/>
      <c r="AA165" s="170"/>
      <c r="AB165" s="170"/>
      <c r="AC165" s="170"/>
      <c r="AD165" s="170"/>
      <c r="AE165" s="170"/>
      <c r="AF165" s="170"/>
      <c r="AG165" s="170"/>
      <c r="AH165" s="170"/>
      <c r="AI165" s="170"/>
      <c r="AJ165" s="170"/>
      <c r="AK165" s="170"/>
      <c r="AL165" s="170"/>
      <c r="AM165" s="170"/>
      <c r="AN165" s="170"/>
      <c r="AO165" s="170"/>
      <c r="AP165" s="170"/>
      <c r="AQ165" s="170"/>
      <c r="AR165" s="170"/>
      <c r="AS165" s="171"/>
      <c r="AT165" s="27"/>
    </row>
    <row r="166" spans="1:46" ht="18" customHeight="1" x14ac:dyDescent="0.25">
      <c r="A166" s="84"/>
      <c r="B166" s="246" t="s">
        <v>137</v>
      </c>
      <c r="C166" s="246"/>
      <c r="D166" s="246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  <c r="R166" s="246"/>
      <c r="S166" s="246"/>
      <c r="T166" s="246"/>
      <c r="U166" s="246"/>
      <c r="V166" s="246"/>
      <c r="W166" s="246"/>
      <c r="X166" s="246"/>
      <c r="Y166" s="246"/>
      <c r="Z166" s="246"/>
      <c r="AA166" s="246"/>
      <c r="AB166" s="246"/>
      <c r="AC166" s="246"/>
      <c r="AD166" s="246"/>
      <c r="AE166" s="246"/>
      <c r="AF166" s="246"/>
      <c r="AG166" s="246"/>
      <c r="AH166" s="246"/>
      <c r="AI166" s="246"/>
      <c r="AJ166" s="246"/>
      <c r="AK166" s="246"/>
      <c r="AL166" s="246"/>
      <c r="AM166" s="246"/>
      <c r="AN166" s="246"/>
      <c r="AO166" s="246"/>
      <c r="AP166" s="246"/>
      <c r="AQ166" s="246"/>
      <c r="AR166" s="246"/>
      <c r="AS166" s="246"/>
      <c r="AT166" s="27"/>
    </row>
    <row r="167" spans="1:46" ht="18" customHeight="1" x14ac:dyDescent="0.25">
      <c r="A167" s="76">
        <v>1</v>
      </c>
      <c r="B167" s="76" t="s">
        <v>30</v>
      </c>
      <c r="C167" s="76" t="s">
        <v>28</v>
      </c>
      <c r="D167" s="169" t="s">
        <v>112</v>
      </c>
      <c r="E167" s="170"/>
      <c r="F167" s="170"/>
      <c r="G167" s="170"/>
      <c r="H167" s="170"/>
      <c r="I167" s="170"/>
      <c r="J167" s="170"/>
      <c r="K167" s="170"/>
      <c r="L167" s="170"/>
      <c r="M167" s="170"/>
      <c r="N167" s="170"/>
      <c r="O167" s="170"/>
      <c r="P167" s="170"/>
      <c r="Q167" s="170"/>
      <c r="R167" s="170"/>
      <c r="S167" s="170"/>
      <c r="T167" s="170"/>
      <c r="U167" s="170"/>
      <c r="V167" s="170"/>
      <c r="W167" s="170"/>
      <c r="X167" s="170"/>
      <c r="Y167" s="170"/>
      <c r="Z167" s="170"/>
      <c r="AA167" s="170"/>
      <c r="AB167" s="170"/>
      <c r="AC167" s="170"/>
      <c r="AD167" s="170"/>
      <c r="AE167" s="170"/>
      <c r="AF167" s="170"/>
      <c r="AG167" s="170"/>
      <c r="AH167" s="170"/>
      <c r="AI167" s="170"/>
      <c r="AJ167" s="170"/>
      <c r="AK167" s="170"/>
      <c r="AL167" s="170"/>
      <c r="AM167" s="170"/>
      <c r="AN167" s="170"/>
      <c r="AO167" s="170"/>
      <c r="AP167" s="170"/>
      <c r="AQ167" s="170"/>
      <c r="AR167" s="170"/>
      <c r="AS167" s="171"/>
      <c r="AT167" s="27"/>
    </row>
    <row r="168" spans="1:46" ht="21" customHeight="1" x14ac:dyDescent="0.25">
      <c r="A168" s="76">
        <v>2</v>
      </c>
      <c r="B168" s="76" t="s">
        <v>26</v>
      </c>
      <c r="C168" s="76" t="s">
        <v>29</v>
      </c>
      <c r="D168" s="169" t="s">
        <v>111</v>
      </c>
      <c r="E168" s="170"/>
      <c r="F168" s="170"/>
      <c r="G168" s="170"/>
      <c r="H168" s="170"/>
      <c r="I168" s="170"/>
      <c r="J168" s="170"/>
      <c r="K168" s="170"/>
      <c r="L168" s="170"/>
      <c r="M168" s="170"/>
      <c r="N168" s="170"/>
      <c r="O168" s="170"/>
      <c r="P168" s="170"/>
      <c r="Q168" s="170"/>
      <c r="R168" s="170"/>
      <c r="S168" s="170"/>
      <c r="T168" s="170"/>
      <c r="U168" s="170"/>
      <c r="V168" s="170"/>
      <c r="W168" s="170"/>
      <c r="X168" s="170"/>
      <c r="Y168" s="170"/>
      <c r="Z168" s="170"/>
      <c r="AA168" s="170"/>
      <c r="AB168" s="170"/>
      <c r="AC168" s="170"/>
      <c r="AD168" s="170"/>
      <c r="AE168" s="170"/>
      <c r="AF168" s="170"/>
      <c r="AG168" s="170"/>
      <c r="AH168" s="170"/>
      <c r="AI168" s="170"/>
      <c r="AJ168" s="170"/>
      <c r="AK168" s="170"/>
      <c r="AL168" s="170"/>
      <c r="AM168" s="170"/>
      <c r="AN168" s="170"/>
      <c r="AO168" s="170"/>
      <c r="AP168" s="170"/>
      <c r="AQ168" s="170"/>
      <c r="AR168" s="170"/>
      <c r="AS168" s="171"/>
      <c r="AT168" s="27"/>
    </row>
    <row r="169" spans="1:46" ht="18" customHeight="1" x14ac:dyDescent="0.25">
      <c r="A169" s="76">
        <v>3</v>
      </c>
      <c r="B169" s="76" t="s">
        <v>27</v>
      </c>
      <c r="C169" s="76" t="s">
        <v>28</v>
      </c>
      <c r="D169" s="169" t="s">
        <v>112</v>
      </c>
      <c r="E169" s="170"/>
      <c r="F169" s="170"/>
      <c r="G169" s="170"/>
      <c r="H169" s="170"/>
      <c r="I169" s="170"/>
      <c r="J169" s="170"/>
      <c r="K169" s="170"/>
      <c r="L169" s="170"/>
      <c r="M169" s="170"/>
      <c r="N169" s="170"/>
      <c r="O169" s="170"/>
      <c r="P169" s="170"/>
      <c r="Q169" s="170"/>
      <c r="R169" s="170"/>
      <c r="S169" s="170"/>
      <c r="T169" s="170"/>
      <c r="U169" s="170"/>
      <c r="V169" s="170"/>
      <c r="W169" s="170"/>
      <c r="X169" s="170"/>
      <c r="Y169" s="170"/>
      <c r="Z169" s="170"/>
      <c r="AA169" s="170"/>
      <c r="AB169" s="170"/>
      <c r="AC169" s="170"/>
      <c r="AD169" s="170"/>
      <c r="AE169" s="170"/>
      <c r="AF169" s="170"/>
      <c r="AG169" s="170"/>
      <c r="AH169" s="170"/>
      <c r="AI169" s="170"/>
      <c r="AJ169" s="170"/>
      <c r="AK169" s="170"/>
      <c r="AL169" s="170"/>
      <c r="AM169" s="170"/>
      <c r="AN169" s="170"/>
      <c r="AO169" s="170"/>
      <c r="AP169" s="170"/>
      <c r="AQ169" s="170"/>
      <c r="AR169" s="170"/>
      <c r="AS169" s="171"/>
      <c r="AT169" s="27"/>
    </row>
    <row r="170" spans="1:46" ht="18" customHeight="1" x14ac:dyDescent="0.25">
      <c r="A170" s="76">
        <v>4</v>
      </c>
      <c r="B170" s="76" t="s">
        <v>31</v>
      </c>
      <c r="C170" s="21" t="s">
        <v>85</v>
      </c>
      <c r="D170" s="169" t="s">
        <v>112</v>
      </c>
      <c r="E170" s="170"/>
      <c r="F170" s="170"/>
      <c r="G170" s="170"/>
      <c r="H170" s="170"/>
      <c r="I170" s="170"/>
      <c r="J170" s="170"/>
      <c r="K170" s="170"/>
      <c r="L170" s="170"/>
      <c r="M170" s="170"/>
      <c r="N170" s="170"/>
      <c r="O170" s="170"/>
      <c r="P170" s="170"/>
      <c r="Q170" s="170"/>
      <c r="R170" s="170"/>
      <c r="S170" s="170"/>
      <c r="T170" s="170"/>
      <c r="U170" s="170"/>
      <c r="V170" s="170"/>
      <c r="W170" s="170"/>
      <c r="X170" s="170"/>
      <c r="Y170" s="170"/>
      <c r="Z170" s="170"/>
      <c r="AA170" s="170"/>
      <c r="AB170" s="170"/>
      <c r="AC170" s="170"/>
      <c r="AD170" s="170"/>
      <c r="AE170" s="170"/>
      <c r="AF170" s="170"/>
      <c r="AG170" s="170"/>
      <c r="AH170" s="170"/>
      <c r="AI170" s="170"/>
      <c r="AJ170" s="170"/>
      <c r="AK170" s="170"/>
      <c r="AL170" s="170"/>
      <c r="AM170" s="170"/>
      <c r="AN170" s="170"/>
      <c r="AO170" s="170"/>
      <c r="AP170" s="170"/>
      <c r="AQ170" s="170"/>
      <c r="AR170" s="170"/>
      <c r="AS170" s="171"/>
      <c r="AT170" s="27"/>
    </row>
    <row r="171" spans="1:46" ht="18" customHeight="1" x14ac:dyDescent="0.25">
      <c r="A171" s="84"/>
      <c r="B171" s="140" t="s">
        <v>141</v>
      </c>
      <c r="C171" s="14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  <c r="Z171" s="141"/>
      <c r="AA171" s="141"/>
      <c r="AB171" s="141"/>
      <c r="AC171" s="141"/>
      <c r="AD171" s="141"/>
      <c r="AE171" s="141"/>
      <c r="AF171" s="141"/>
      <c r="AG171" s="141"/>
      <c r="AH171" s="141"/>
      <c r="AI171" s="141"/>
      <c r="AJ171" s="141"/>
      <c r="AK171" s="141"/>
      <c r="AL171" s="141"/>
      <c r="AM171" s="141"/>
      <c r="AN171" s="141"/>
      <c r="AO171" s="141"/>
      <c r="AP171" s="141"/>
      <c r="AQ171" s="141"/>
      <c r="AR171" s="141"/>
      <c r="AS171" s="141"/>
      <c r="AT171" s="27"/>
    </row>
    <row r="172" spans="1:46" ht="36.75" customHeight="1" x14ac:dyDescent="0.25">
      <c r="A172" s="76">
        <v>1</v>
      </c>
      <c r="B172" s="76" t="s">
        <v>30</v>
      </c>
      <c r="C172" s="76" t="s">
        <v>28</v>
      </c>
      <c r="D172" s="169" t="s">
        <v>177</v>
      </c>
      <c r="E172" s="170"/>
      <c r="F172" s="170"/>
      <c r="G172" s="170"/>
      <c r="H172" s="170"/>
      <c r="I172" s="170"/>
      <c r="J172" s="170"/>
      <c r="K172" s="170"/>
      <c r="L172" s="170"/>
      <c r="M172" s="170"/>
      <c r="N172" s="170"/>
      <c r="O172" s="170"/>
      <c r="P172" s="170"/>
      <c r="Q172" s="170"/>
      <c r="R172" s="170"/>
      <c r="S172" s="170"/>
      <c r="T172" s="170"/>
      <c r="U172" s="170"/>
      <c r="V172" s="170"/>
      <c r="W172" s="170"/>
      <c r="X172" s="170"/>
      <c r="Y172" s="170"/>
      <c r="Z172" s="170"/>
      <c r="AA172" s="170"/>
      <c r="AB172" s="170"/>
      <c r="AC172" s="170"/>
      <c r="AD172" s="170"/>
      <c r="AE172" s="170"/>
      <c r="AF172" s="170"/>
      <c r="AG172" s="170"/>
      <c r="AH172" s="170"/>
      <c r="AI172" s="170"/>
      <c r="AJ172" s="170"/>
      <c r="AK172" s="170"/>
      <c r="AL172" s="170"/>
      <c r="AM172" s="170"/>
      <c r="AN172" s="170"/>
      <c r="AO172" s="170"/>
      <c r="AP172" s="170"/>
      <c r="AQ172" s="170"/>
      <c r="AR172" s="170"/>
      <c r="AS172" s="171"/>
      <c r="AT172" s="27"/>
    </row>
    <row r="173" spans="1:46" ht="24" customHeight="1" x14ac:dyDescent="0.25">
      <c r="A173" s="76">
        <v>2</v>
      </c>
      <c r="B173" s="76" t="s">
        <v>26</v>
      </c>
      <c r="C173" s="76" t="s">
        <v>29</v>
      </c>
      <c r="D173" s="169" t="s">
        <v>178</v>
      </c>
      <c r="E173" s="170"/>
      <c r="F173" s="170"/>
      <c r="G173" s="170"/>
      <c r="H173" s="170"/>
      <c r="I173" s="170"/>
      <c r="J173" s="170"/>
      <c r="K173" s="170"/>
      <c r="L173" s="170"/>
      <c r="M173" s="170"/>
      <c r="N173" s="170"/>
      <c r="O173" s="170"/>
      <c r="P173" s="170"/>
      <c r="Q173" s="170"/>
      <c r="R173" s="170"/>
      <c r="S173" s="170"/>
      <c r="T173" s="170"/>
      <c r="U173" s="170"/>
      <c r="V173" s="170"/>
      <c r="W173" s="170"/>
      <c r="X173" s="170"/>
      <c r="Y173" s="170"/>
      <c r="Z173" s="170"/>
      <c r="AA173" s="170"/>
      <c r="AB173" s="170"/>
      <c r="AC173" s="170"/>
      <c r="AD173" s="170"/>
      <c r="AE173" s="170"/>
      <c r="AF173" s="170"/>
      <c r="AG173" s="170"/>
      <c r="AH173" s="170"/>
      <c r="AI173" s="170"/>
      <c r="AJ173" s="170"/>
      <c r="AK173" s="170"/>
      <c r="AL173" s="170"/>
      <c r="AM173" s="170"/>
      <c r="AN173" s="170"/>
      <c r="AO173" s="170"/>
      <c r="AP173" s="170"/>
      <c r="AQ173" s="170"/>
      <c r="AR173" s="170"/>
      <c r="AS173" s="171"/>
      <c r="AT173" s="27"/>
    </row>
    <row r="174" spans="1:46" ht="18" customHeight="1" x14ac:dyDescent="0.25">
      <c r="A174" s="76">
        <v>3</v>
      </c>
      <c r="B174" s="76" t="s">
        <v>27</v>
      </c>
      <c r="C174" s="76" t="s">
        <v>28</v>
      </c>
      <c r="D174" s="169" t="s">
        <v>179</v>
      </c>
      <c r="E174" s="170"/>
      <c r="F174" s="170"/>
      <c r="G174" s="170"/>
      <c r="H174" s="170"/>
      <c r="I174" s="170"/>
      <c r="J174" s="170"/>
      <c r="K174" s="170"/>
      <c r="L174" s="170"/>
      <c r="M174" s="170"/>
      <c r="N174" s="170"/>
      <c r="O174" s="170"/>
      <c r="P174" s="170"/>
      <c r="Q174" s="170"/>
      <c r="R174" s="170"/>
      <c r="S174" s="170"/>
      <c r="T174" s="170"/>
      <c r="U174" s="170"/>
      <c r="V174" s="170"/>
      <c r="W174" s="170"/>
      <c r="X174" s="170"/>
      <c r="Y174" s="170"/>
      <c r="Z174" s="170"/>
      <c r="AA174" s="170"/>
      <c r="AB174" s="170"/>
      <c r="AC174" s="170"/>
      <c r="AD174" s="170"/>
      <c r="AE174" s="170"/>
      <c r="AF174" s="170"/>
      <c r="AG174" s="170"/>
      <c r="AH174" s="170"/>
      <c r="AI174" s="170"/>
      <c r="AJ174" s="170"/>
      <c r="AK174" s="170"/>
      <c r="AL174" s="170"/>
      <c r="AM174" s="170"/>
      <c r="AN174" s="170"/>
      <c r="AO174" s="170"/>
      <c r="AP174" s="170"/>
      <c r="AQ174" s="170"/>
      <c r="AR174" s="170"/>
      <c r="AS174" s="171"/>
      <c r="AT174" s="27"/>
    </row>
    <row r="175" spans="1:46" ht="18" customHeight="1" x14ac:dyDescent="0.25">
      <c r="A175" s="76">
        <v>4</v>
      </c>
      <c r="B175" s="76" t="s">
        <v>31</v>
      </c>
      <c r="C175" s="21" t="s">
        <v>85</v>
      </c>
      <c r="D175" s="169" t="s">
        <v>110</v>
      </c>
      <c r="E175" s="170"/>
      <c r="F175" s="170"/>
      <c r="G175" s="170"/>
      <c r="H175" s="170"/>
      <c r="I175" s="170"/>
      <c r="J175" s="170"/>
      <c r="K175" s="170"/>
      <c r="L175" s="170"/>
      <c r="M175" s="170"/>
      <c r="N175" s="170"/>
      <c r="O175" s="170"/>
      <c r="P175" s="170"/>
      <c r="Q175" s="170"/>
      <c r="R175" s="170"/>
      <c r="S175" s="170"/>
      <c r="T175" s="170"/>
      <c r="U175" s="170"/>
      <c r="V175" s="170"/>
      <c r="W175" s="170"/>
      <c r="X175" s="170"/>
      <c r="Y175" s="170"/>
      <c r="Z175" s="170"/>
      <c r="AA175" s="170"/>
      <c r="AB175" s="170"/>
      <c r="AC175" s="170"/>
      <c r="AD175" s="170"/>
      <c r="AE175" s="170"/>
      <c r="AF175" s="170"/>
      <c r="AG175" s="170"/>
      <c r="AH175" s="170"/>
      <c r="AI175" s="170"/>
      <c r="AJ175" s="170"/>
      <c r="AK175" s="170"/>
      <c r="AL175" s="170"/>
      <c r="AM175" s="170"/>
      <c r="AN175" s="170"/>
      <c r="AO175" s="170"/>
      <c r="AP175" s="170"/>
      <c r="AQ175" s="170"/>
      <c r="AR175" s="170"/>
      <c r="AS175" s="171"/>
      <c r="AT175" s="27"/>
    </row>
    <row r="176" spans="1:46" ht="18" customHeight="1" x14ac:dyDescent="0.25">
      <c r="A176" s="84"/>
      <c r="B176" s="140" t="s">
        <v>98</v>
      </c>
      <c r="C176" s="14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  <c r="Y176" s="141"/>
      <c r="Z176" s="141"/>
      <c r="AA176" s="141"/>
      <c r="AB176" s="141"/>
      <c r="AC176" s="141"/>
      <c r="AD176" s="141"/>
      <c r="AE176" s="141"/>
      <c r="AF176" s="141"/>
      <c r="AG176" s="141"/>
      <c r="AH176" s="141"/>
      <c r="AI176" s="141"/>
      <c r="AJ176" s="141"/>
      <c r="AK176" s="141"/>
      <c r="AL176" s="141"/>
      <c r="AM176" s="141"/>
      <c r="AN176" s="141"/>
      <c r="AO176" s="141"/>
      <c r="AP176" s="141"/>
      <c r="AQ176" s="141"/>
      <c r="AR176" s="141"/>
      <c r="AS176" s="141"/>
      <c r="AT176" s="27"/>
    </row>
    <row r="177" spans="1:46" ht="18" customHeight="1" x14ac:dyDescent="0.25">
      <c r="A177" s="76">
        <v>1</v>
      </c>
      <c r="B177" s="76" t="s">
        <v>30</v>
      </c>
      <c r="C177" s="76" t="s">
        <v>28</v>
      </c>
      <c r="D177" s="299" t="s">
        <v>112</v>
      </c>
      <c r="E177" s="300"/>
      <c r="F177" s="300"/>
      <c r="G177" s="300"/>
      <c r="H177" s="300"/>
      <c r="I177" s="300"/>
      <c r="J177" s="300"/>
      <c r="K177" s="300"/>
      <c r="L177" s="300"/>
      <c r="M177" s="300"/>
      <c r="N177" s="300"/>
      <c r="O177" s="300"/>
      <c r="P177" s="300"/>
      <c r="Q177" s="300"/>
      <c r="R177" s="300"/>
      <c r="S177" s="300"/>
      <c r="T177" s="300"/>
      <c r="U177" s="300"/>
      <c r="V177" s="300"/>
      <c r="W177" s="300"/>
      <c r="X177" s="300"/>
      <c r="Y177" s="300"/>
      <c r="Z177" s="300"/>
      <c r="AA177" s="300"/>
      <c r="AB177" s="300"/>
      <c r="AC177" s="300"/>
      <c r="AD177" s="300"/>
      <c r="AE177" s="300"/>
      <c r="AF177" s="300"/>
      <c r="AG177" s="300"/>
      <c r="AH177" s="300"/>
      <c r="AI177" s="300"/>
      <c r="AJ177" s="300"/>
      <c r="AK177" s="300"/>
      <c r="AL177" s="300"/>
      <c r="AM177" s="300"/>
      <c r="AN177" s="300"/>
      <c r="AO177" s="300"/>
      <c r="AP177" s="300"/>
      <c r="AQ177" s="300"/>
      <c r="AR177" s="300"/>
      <c r="AS177" s="301"/>
      <c r="AT177" s="27"/>
    </row>
    <row r="178" spans="1:46" ht="18" customHeight="1" x14ac:dyDescent="0.25">
      <c r="A178" s="76">
        <v>2</v>
      </c>
      <c r="B178" s="76" t="s">
        <v>26</v>
      </c>
      <c r="C178" s="76" t="s">
        <v>29</v>
      </c>
      <c r="D178" s="299" t="s">
        <v>111</v>
      </c>
      <c r="E178" s="300"/>
      <c r="F178" s="300"/>
      <c r="G178" s="300"/>
      <c r="H178" s="300"/>
      <c r="I178" s="300"/>
      <c r="J178" s="300"/>
      <c r="K178" s="300"/>
      <c r="L178" s="300"/>
      <c r="M178" s="300"/>
      <c r="N178" s="300"/>
      <c r="O178" s="300"/>
      <c r="P178" s="300"/>
      <c r="Q178" s="300"/>
      <c r="R178" s="300"/>
      <c r="S178" s="300"/>
      <c r="T178" s="300"/>
      <c r="U178" s="300"/>
      <c r="V178" s="300"/>
      <c r="W178" s="300"/>
      <c r="X178" s="300"/>
      <c r="Y178" s="300"/>
      <c r="Z178" s="300"/>
      <c r="AA178" s="300"/>
      <c r="AB178" s="300"/>
      <c r="AC178" s="300"/>
      <c r="AD178" s="300"/>
      <c r="AE178" s="300"/>
      <c r="AF178" s="300"/>
      <c r="AG178" s="300"/>
      <c r="AH178" s="300"/>
      <c r="AI178" s="300"/>
      <c r="AJ178" s="300"/>
      <c r="AK178" s="300"/>
      <c r="AL178" s="300"/>
      <c r="AM178" s="300"/>
      <c r="AN178" s="300"/>
      <c r="AO178" s="300"/>
      <c r="AP178" s="300"/>
      <c r="AQ178" s="300"/>
      <c r="AR178" s="300"/>
      <c r="AS178" s="301"/>
      <c r="AT178" s="27"/>
    </row>
    <row r="179" spans="1:46" ht="18" customHeight="1" x14ac:dyDescent="0.25">
      <c r="A179" s="76">
        <v>3</v>
      </c>
      <c r="B179" s="76" t="s">
        <v>27</v>
      </c>
      <c r="C179" s="76" t="s">
        <v>28</v>
      </c>
      <c r="D179" s="299" t="s">
        <v>112</v>
      </c>
      <c r="E179" s="300"/>
      <c r="F179" s="300"/>
      <c r="G179" s="300"/>
      <c r="H179" s="300"/>
      <c r="I179" s="300"/>
      <c r="J179" s="300"/>
      <c r="K179" s="300"/>
      <c r="L179" s="300"/>
      <c r="M179" s="300"/>
      <c r="N179" s="300"/>
      <c r="O179" s="300"/>
      <c r="P179" s="300"/>
      <c r="Q179" s="300"/>
      <c r="R179" s="300"/>
      <c r="S179" s="300"/>
      <c r="T179" s="300"/>
      <c r="U179" s="300"/>
      <c r="V179" s="300"/>
      <c r="W179" s="300"/>
      <c r="X179" s="300"/>
      <c r="Y179" s="300"/>
      <c r="Z179" s="300"/>
      <c r="AA179" s="300"/>
      <c r="AB179" s="300"/>
      <c r="AC179" s="300"/>
      <c r="AD179" s="300"/>
      <c r="AE179" s="300"/>
      <c r="AF179" s="300"/>
      <c r="AG179" s="300"/>
      <c r="AH179" s="300"/>
      <c r="AI179" s="300"/>
      <c r="AJ179" s="300"/>
      <c r="AK179" s="300"/>
      <c r="AL179" s="300"/>
      <c r="AM179" s="300"/>
      <c r="AN179" s="300"/>
      <c r="AO179" s="300"/>
      <c r="AP179" s="300"/>
      <c r="AQ179" s="300"/>
      <c r="AR179" s="300"/>
      <c r="AS179" s="301"/>
      <c r="AT179" s="27"/>
    </row>
    <row r="180" spans="1:46" ht="18" customHeight="1" x14ac:dyDescent="0.25">
      <c r="A180" s="76">
        <v>4</v>
      </c>
      <c r="B180" s="76" t="s">
        <v>31</v>
      </c>
      <c r="C180" s="21" t="s">
        <v>85</v>
      </c>
      <c r="D180" s="299" t="s">
        <v>112</v>
      </c>
      <c r="E180" s="300"/>
      <c r="F180" s="300"/>
      <c r="G180" s="300"/>
      <c r="H180" s="300"/>
      <c r="I180" s="300"/>
      <c r="J180" s="300"/>
      <c r="K180" s="300"/>
      <c r="L180" s="300"/>
      <c r="M180" s="300"/>
      <c r="N180" s="300"/>
      <c r="O180" s="300"/>
      <c r="P180" s="300"/>
      <c r="Q180" s="300"/>
      <c r="R180" s="300"/>
      <c r="S180" s="300"/>
      <c r="T180" s="300"/>
      <c r="U180" s="300"/>
      <c r="V180" s="300"/>
      <c r="W180" s="300"/>
      <c r="X180" s="300"/>
      <c r="Y180" s="300"/>
      <c r="Z180" s="300"/>
      <c r="AA180" s="300"/>
      <c r="AB180" s="300"/>
      <c r="AC180" s="300"/>
      <c r="AD180" s="300"/>
      <c r="AE180" s="300"/>
      <c r="AF180" s="300"/>
      <c r="AG180" s="300"/>
      <c r="AH180" s="300"/>
      <c r="AI180" s="300"/>
      <c r="AJ180" s="300"/>
      <c r="AK180" s="300"/>
      <c r="AL180" s="300"/>
      <c r="AM180" s="300"/>
      <c r="AN180" s="300"/>
      <c r="AO180" s="300"/>
      <c r="AP180" s="300"/>
      <c r="AQ180" s="300"/>
      <c r="AR180" s="300"/>
      <c r="AS180" s="301"/>
      <c r="AT180" s="27"/>
    </row>
    <row r="181" spans="1:46" ht="18" customHeight="1" x14ac:dyDescent="0.25">
      <c r="A181" s="84"/>
      <c r="B181" s="140" t="s">
        <v>159</v>
      </c>
      <c r="C181" s="141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  <c r="AA181" s="141"/>
      <c r="AB181" s="141"/>
      <c r="AC181" s="141"/>
      <c r="AD181" s="141"/>
      <c r="AE181" s="141"/>
      <c r="AF181" s="141"/>
      <c r="AG181" s="141"/>
      <c r="AH181" s="141"/>
      <c r="AI181" s="141"/>
      <c r="AJ181" s="141"/>
      <c r="AK181" s="141"/>
      <c r="AL181" s="141"/>
      <c r="AM181" s="141"/>
      <c r="AN181" s="141"/>
      <c r="AO181" s="141"/>
      <c r="AP181" s="141"/>
      <c r="AQ181" s="141"/>
      <c r="AR181" s="141"/>
      <c r="AS181" s="141"/>
      <c r="AT181" s="27"/>
    </row>
    <row r="182" spans="1:46" ht="18" customHeight="1" x14ac:dyDescent="0.25">
      <c r="A182" s="76">
        <v>1</v>
      </c>
      <c r="B182" s="76" t="s">
        <v>30</v>
      </c>
      <c r="C182" s="76" t="s">
        <v>28</v>
      </c>
      <c r="D182" s="142" t="s">
        <v>186</v>
      </c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143"/>
      <c r="W182" s="143"/>
      <c r="X182" s="143"/>
      <c r="Y182" s="143"/>
      <c r="Z182" s="143"/>
      <c r="AA182" s="143"/>
      <c r="AB182" s="143"/>
      <c r="AC182" s="143"/>
      <c r="AD182" s="143"/>
      <c r="AE182" s="143"/>
      <c r="AF182" s="143"/>
      <c r="AG182" s="143"/>
      <c r="AH182" s="143"/>
      <c r="AI182" s="143"/>
      <c r="AJ182" s="143"/>
      <c r="AK182" s="143"/>
      <c r="AL182" s="143"/>
      <c r="AM182" s="143"/>
      <c r="AN182" s="143"/>
      <c r="AO182" s="143"/>
      <c r="AP182" s="143"/>
      <c r="AQ182" s="143"/>
      <c r="AR182" s="143"/>
      <c r="AS182" s="144"/>
      <c r="AT182" s="27"/>
    </row>
    <row r="183" spans="1:46" ht="18" customHeight="1" x14ac:dyDescent="0.25">
      <c r="A183" s="76">
        <v>2</v>
      </c>
      <c r="B183" s="76" t="s">
        <v>26</v>
      </c>
      <c r="C183" s="76" t="s">
        <v>29</v>
      </c>
      <c r="D183" s="145"/>
      <c r="E183" s="146"/>
      <c r="F183" s="146"/>
      <c r="G183" s="146"/>
      <c r="H183" s="146"/>
      <c r="I183" s="146"/>
      <c r="J183" s="146"/>
      <c r="K183" s="146"/>
      <c r="L183" s="146"/>
      <c r="M183" s="146"/>
      <c r="N183" s="146"/>
      <c r="O183" s="146"/>
      <c r="P183" s="146"/>
      <c r="Q183" s="146"/>
      <c r="R183" s="146"/>
      <c r="S183" s="146"/>
      <c r="T183" s="146"/>
      <c r="U183" s="146"/>
      <c r="V183" s="146"/>
      <c r="W183" s="146"/>
      <c r="X183" s="146"/>
      <c r="Y183" s="146"/>
      <c r="Z183" s="146"/>
      <c r="AA183" s="146"/>
      <c r="AB183" s="146"/>
      <c r="AC183" s="146"/>
      <c r="AD183" s="146"/>
      <c r="AE183" s="146"/>
      <c r="AF183" s="146"/>
      <c r="AG183" s="146"/>
      <c r="AH183" s="146"/>
      <c r="AI183" s="146"/>
      <c r="AJ183" s="146"/>
      <c r="AK183" s="146"/>
      <c r="AL183" s="146"/>
      <c r="AM183" s="146"/>
      <c r="AN183" s="146"/>
      <c r="AO183" s="146"/>
      <c r="AP183" s="146"/>
      <c r="AQ183" s="146"/>
      <c r="AR183" s="146"/>
      <c r="AS183" s="147"/>
      <c r="AT183" s="27"/>
    </row>
    <row r="184" spans="1:46" ht="18" customHeight="1" x14ac:dyDescent="0.25">
      <c r="A184" s="76">
        <v>3</v>
      </c>
      <c r="B184" s="76" t="s">
        <v>27</v>
      </c>
      <c r="C184" s="76" t="s">
        <v>28</v>
      </c>
      <c r="D184" s="145"/>
      <c r="E184" s="146"/>
      <c r="F184" s="146"/>
      <c r="G184" s="146"/>
      <c r="H184" s="146"/>
      <c r="I184" s="146"/>
      <c r="J184" s="146"/>
      <c r="K184" s="146"/>
      <c r="L184" s="146"/>
      <c r="M184" s="146"/>
      <c r="N184" s="146"/>
      <c r="O184" s="146"/>
      <c r="P184" s="146"/>
      <c r="Q184" s="146"/>
      <c r="R184" s="146"/>
      <c r="S184" s="146"/>
      <c r="T184" s="146"/>
      <c r="U184" s="146"/>
      <c r="V184" s="146"/>
      <c r="W184" s="146"/>
      <c r="X184" s="146"/>
      <c r="Y184" s="146"/>
      <c r="Z184" s="146"/>
      <c r="AA184" s="146"/>
      <c r="AB184" s="146"/>
      <c r="AC184" s="146"/>
      <c r="AD184" s="146"/>
      <c r="AE184" s="146"/>
      <c r="AF184" s="146"/>
      <c r="AG184" s="146"/>
      <c r="AH184" s="146"/>
      <c r="AI184" s="146"/>
      <c r="AJ184" s="146"/>
      <c r="AK184" s="146"/>
      <c r="AL184" s="146"/>
      <c r="AM184" s="146"/>
      <c r="AN184" s="146"/>
      <c r="AO184" s="146"/>
      <c r="AP184" s="146"/>
      <c r="AQ184" s="146"/>
      <c r="AR184" s="146"/>
      <c r="AS184" s="147"/>
      <c r="AT184" s="27"/>
    </row>
    <row r="185" spans="1:46" ht="18" customHeight="1" x14ac:dyDescent="0.25">
      <c r="A185" s="76">
        <v>4</v>
      </c>
      <c r="B185" s="76" t="s">
        <v>31</v>
      </c>
      <c r="C185" s="21" t="s">
        <v>85</v>
      </c>
      <c r="D185" s="148"/>
      <c r="E185" s="149"/>
      <c r="F185" s="149"/>
      <c r="G185" s="149"/>
      <c r="H185" s="149"/>
      <c r="I185" s="149"/>
      <c r="J185" s="149"/>
      <c r="K185" s="149"/>
      <c r="L185" s="149"/>
      <c r="M185" s="149"/>
      <c r="N185" s="149"/>
      <c r="O185" s="149"/>
      <c r="P185" s="149"/>
      <c r="Q185" s="149"/>
      <c r="R185" s="149"/>
      <c r="S185" s="149"/>
      <c r="T185" s="149"/>
      <c r="U185" s="149"/>
      <c r="V185" s="149"/>
      <c r="W185" s="149"/>
      <c r="X185" s="149"/>
      <c r="Y185" s="149"/>
      <c r="Z185" s="149"/>
      <c r="AA185" s="149"/>
      <c r="AB185" s="149"/>
      <c r="AC185" s="149"/>
      <c r="AD185" s="149"/>
      <c r="AE185" s="149"/>
      <c r="AF185" s="149"/>
      <c r="AG185" s="149"/>
      <c r="AH185" s="149"/>
      <c r="AI185" s="149"/>
      <c r="AJ185" s="149"/>
      <c r="AK185" s="149"/>
      <c r="AL185" s="149"/>
      <c r="AM185" s="149"/>
      <c r="AN185" s="149"/>
      <c r="AO185" s="149"/>
      <c r="AP185" s="149"/>
      <c r="AQ185" s="149"/>
      <c r="AR185" s="149"/>
      <c r="AS185" s="150"/>
      <c r="AT185" s="27"/>
    </row>
    <row r="186" spans="1:46" ht="23.25" customHeight="1" x14ac:dyDescent="0.25">
      <c r="A186" s="85" t="s">
        <v>79</v>
      </c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T186" s="12"/>
      <c r="U186" s="12"/>
      <c r="V186" s="12"/>
      <c r="W186" s="12"/>
      <c r="X186" s="12"/>
      <c r="Y186" s="12"/>
      <c r="Z186" s="12"/>
      <c r="AA186" s="12"/>
      <c r="AB186" s="12"/>
      <c r="AC186" s="57"/>
      <c r="AD186" s="57"/>
      <c r="AE186" s="57"/>
      <c r="AF186" s="57"/>
      <c r="AG186" s="13"/>
      <c r="AH186" s="13"/>
      <c r="AI186" s="114"/>
      <c r="AJ186" s="114"/>
      <c r="AK186" s="58"/>
      <c r="AL186" s="59"/>
      <c r="AM186" s="26"/>
      <c r="AN186" s="58"/>
      <c r="AO186" s="58"/>
      <c r="AP186" s="58"/>
      <c r="AQ186" s="58"/>
      <c r="AR186" s="26"/>
      <c r="AS186" s="27"/>
      <c r="AT186" s="27"/>
    </row>
    <row r="187" spans="1:46" ht="35.25" customHeight="1" x14ac:dyDescent="0.25">
      <c r="A187" s="295" t="s">
        <v>184</v>
      </c>
      <c r="B187" s="295"/>
      <c r="C187" s="295"/>
      <c r="D187" s="295"/>
      <c r="E187" s="295"/>
      <c r="F187" s="295"/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295"/>
      <c r="S187" s="295"/>
      <c r="T187" s="295"/>
      <c r="U187" s="295"/>
      <c r="V187" s="295"/>
      <c r="W187" s="295"/>
      <c r="X187" s="295"/>
      <c r="Y187" s="295"/>
      <c r="Z187" s="295"/>
      <c r="AA187" s="295"/>
      <c r="AB187" s="295"/>
      <c r="AC187" s="295"/>
      <c r="AD187" s="295"/>
      <c r="AE187" s="295"/>
      <c r="AF187" s="295"/>
      <c r="AG187" s="295"/>
      <c r="AH187" s="295"/>
      <c r="AI187" s="295"/>
      <c r="AJ187" s="295"/>
      <c r="AK187" s="295"/>
      <c r="AL187" s="295"/>
      <c r="AM187" s="295"/>
      <c r="AN187" s="295"/>
      <c r="AO187" s="295"/>
      <c r="AP187" s="295"/>
      <c r="AQ187" s="295"/>
      <c r="AR187" s="295"/>
      <c r="AS187" s="295"/>
      <c r="AT187" s="27"/>
    </row>
    <row r="188" spans="1:46" x14ac:dyDescent="0.25"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2"/>
      <c r="AD188" s="12"/>
      <c r="AE188" s="12"/>
      <c r="AF188" s="12"/>
      <c r="AG188" s="12"/>
      <c r="AH188" s="12"/>
    </row>
    <row r="189" spans="1:46" ht="15.75" x14ac:dyDescent="0.25">
      <c r="A189" s="55" t="s">
        <v>62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2"/>
      <c r="AD189" s="12"/>
      <c r="AE189" s="12"/>
      <c r="AF189" s="12"/>
      <c r="AG189" s="12"/>
      <c r="AH189" s="12"/>
    </row>
    <row r="190" spans="1:46" x14ac:dyDescent="0.25"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2"/>
      <c r="AD190" s="12"/>
      <c r="AE190" s="12"/>
      <c r="AF190" s="12"/>
      <c r="AG190" s="12"/>
      <c r="AH190" s="12"/>
    </row>
    <row r="191" spans="1:46" ht="15.75" x14ac:dyDescent="0.25">
      <c r="B191" s="55" t="s">
        <v>185</v>
      </c>
    </row>
    <row r="193" spans="2:40" ht="15.75" x14ac:dyDescent="0.25">
      <c r="B193" s="3"/>
    </row>
    <row r="194" spans="2:40" ht="32.25" customHeight="1" x14ac:dyDescent="0.25">
      <c r="B194" s="294" t="s">
        <v>91</v>
      </c>
      <c r="C194" s="294"/>
      <c r="D194" s="294"/>
      <c r="E194" s="294"/>
      <c r="F194" s="294"/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  <c r="X194" s="294"/>
      <c r="Y194" s="294"/>
      <c r="Z194" s="294"/>
      <c r="AA194" s="294"/>
      <c r="AB194" s="294"/>
      <c r="AC194" s="294"/>
      <c r="AF194" s="292"/>
      <c r="AG194" s="292"/>
      <c r="AL194" s="296" t="s">
        <v>80</v>
      </c>
      <c r="AM194" s="296"/>
      <c r="AN194" s="296"/>
    </row>
    <row r="195" spans="2:40" ht="15.75" x14ac:dyDescent="0.25">
      <c r="B195" s="10"/>
      <c r="AF195" s="293" t="s">
        <v>20</v>
      </c>
      <c r="AG195" s="293"/>
      <c r="AL195" s="290" t="s">
        <v>81</v>
      </c>
      <c r="AM195" s="290"/>
      <c r="AN195" s="290"/>
    </row>
    <row r="196" spans="2:40" x14ac:dyDescent="0.25">
      <c r="AF196" s="56"/>
      <c r="AG196" s="56"/>
      <c r="AL196" s="72"/>
    </row>
    <row r="197" spans="2:40" ht="9" customHeight="1" x14ac:dyDescent="0.25">
      <c r="B197" s="25"/>
    </row>
    <row r="198" spans="2:40" ht="32.25" customHeight="1" x14ac:dyDescent="0.25">
      <c r="B198" s="291" t="s">
        <v>70</v>
      </c>
      <c r="C198" s="291"/>
      <c r="D198" s="291"/>
      <c r="E198" s="291"/>
      <c r="F198" s="291"/>
      <c r="G198" s="291"/>
      <c r="H198" s="291"/>
      <c r="I198" s="291"/>
      <c r="J198" s="291"/>
      <c r="K198" s="291"/>
      <c r="L198" s="291"/>
      <c r="M198" s="291"/>
      <c r="N198" s="291"/>
      <c r="O198" s="291"/>
      <c r="P198" s="291"/>
      <c r="Q198" s="291"/>
      <c r="R198" s="291"/>
      <c r="S198" s="291"/>
      <c r="T198" s="291"/>
      <c r="U198" s="291"/>
      <c r="V198" s="291"/>
      <c r="W198" s="291"/>
      <c r="X198" s="291"/>
      <c r="Y198" s="291"/>
      <c r="Z198" s="291"/>
      <c r="AA198" s="291"/>
      <c r="AB198" s="291"/>
      <c r="AC198" s="291"/>
      <c r="AF198" s="292"/>
      <c r="AG198" s="292"/>
      <c r="AL198" s="296" t="s">
        <v>82</v>
      </c>
      <c r="AM198" s="296"/>
      <c r="AN198" s="296"/>
    </row>
    <row r="199" spans="2:40" x14ac:dyDescent="0.25">
      <c r="AF199" s="293" t="s">
        <v>20</v>
      </c>
      <c r="AG199" s="293"/>
      <c r="AL199" s="290" t="s">
        <v>81</v>
      </c>
      <c r="AM199" s="290"/>
      <c r="AN199" s="290"/>
    </row>
  </sheetData>
  <mergeCells count="432">
    <mergeCell ref="AD139:AF139"/>
    <mergeCell ref="AI139:AJ139"/>
    <mergeCell ref="AD140:AF140"/>
    <mergeCell ref="AD142:AF142"/>
    <mergeCell ref="AI145:AJ145"/>
    <mergeCell ref="AI146:AJ146"/>
    <mergeCell ref="A187:AS187"/>
    <mergeCell ref="AL194:AN194"/>
    <mergeCell ref="AL198:AN198"/>
    <mergeCell ref="AL195:AN195"/>
    <mergeCell ref="AI143:AJ143"/>
    <mergeCell ref="AI144:AJ144"/>
    <mergeCell ref="D167:AS167"/>
    <mergeCell ref="D172:AS172"/>
    <mergeCell ref="D168:AS168"/>
    <mergeCell ref="D173:AS173"/>
    <mergeCell ref="AL199:AN199"/>
    <mergeCell ref="B198:AC198"/>
    <mergeCell ref="AF194:AG194"/>
    <mergeCell ref="AF199:AG199"/>
    <mergeCell ref="AF198:AG198"/>
    <mergeCell ref="AF195:AG195"/>
    <mergeCell ref="B194:AC194"/>
    <mergeCell ref="AI138:AJ138"/>
    <mergeCell ref="AG88:AH88"/>
    <mergeCell ref="AG89:AH89"/>
    <mergeCell ref="AG90:AH90"/>
    <mergeCell ref="AI90:AJ90"/>
    <mergeCell ref="AG116:AH116"/>
    <mergeCell ref="AI132:AJ132"/>
    <mergeCell ref="AI133:AJ133"/>
    <mergeCell ref="AI134:AJ134"/>
    <mergeCell ref="AD10:AM10"/>
    <mergeCell ref="AG42:AH42"/>
    <mergeCell ref="AG41:AL41"/>
    <mergeCell ref="AD9:AM9"/>
    <mergeCell ref="B22:AS22"/>
    <mergeCell ref="AC27:AL27"/>
    <mergeCell ref="C25:AQ25"/>
    <mergeCell ref="AF20:AG20"/>
    <mergeCell ref="B19:C19"/>
    <mergeCell ref="E19:AC19"/>
    <mergeCell ref="A84:A85"/>
    <mergeCell ref="B69:E69"/>
    <mergeCell ref="AG58:AH58"/>
    <mergeCell ref="AM41:AQ41"/>
    <mergeCell ref="C24:AQ24"/>
    <mergeCell ref="A97:A98"/>
    <mergeCell ref="AI98:AJ98"/>
    <mergeCell ref="AM84:AQ84"/>
    <mergeCell ref="AG69:AH69"/>
    <mergeCell ref="AG55:AH55"/>
    <mergeCell ref="A41:A42"/>
    <mergeCell ref="B43:E43"/>
    <mergeCell ref="AI43:AJ43"/>
    <mergeCell ref="AG43:AH43"/>
    <mergeCell ref="AC41:AF41"/>
    <mergeCell ref="B41:E42"/>
    <mergeCell ref="AI42:AJ42"/>
    <mergeCell ref="D160:AS160"/>
    <mergeCell ref="AR20:AS20"/>
    <mergeCell ref="AR13:AS13"/>
    <mergeCell ref="AC14:AN14"/>
    <mergeCell ref="AR14:AS14"/>
    <mergeCell ref="AC16:AN16"/>
    <mergeCell ref="AR16:AS16"/>
    <mergeCell ref="AC13:AN13"/>
    <mergeCell ref="E20:AC20"/>
    <mergeCell ref="AI20:AN20"/>
    <mergeCell ref="B13:C13"/>
    <mergeCell ref="B14:C14"/>
    <mergeCell ref="B17:C17"/>
    <mergeCell ref="B16:C16"/>
    <mergeCell ref="AR17:AS17"/>
    <mergeCell ref="AC17:AN17"/>
    <mergeCell ref="C35:AQ35"/>
    <mergeCell ref="C31:AQ31"/>
    <mergeCell ref="C32:AQ32"/>
    <mergeCell ref="C33:AQ33"/>
    <mergeCell ref="C34:AQ34"/>
    <mergeCell ref="AR19:AS19"/>
    <mergeCell ref="B20:C20"/>
    <mergeCell ref="AF19:AG19"/>
    <mergeCell ref="AI19:AN19"/>
    <mergeCell ref="AI55:AJ55"/>
    <mergeCell ref="AI56:AJ56"/>
    <mergeCell ref="AI57:AJ57"/>
    <mergeCell ref="AI58:AJ58"/>
    <mergeCell ref="AI59:AJ59"/>
    <mergeCell ref="AI140:AJ140"/>
    <mergeCell ref="AI69:AJ69"/>
    <mergeCell ref="AI87:AJ87"/>
    <mergeCell ref="AI88:AJ88"/>
    <mergeCell ref="AI89:AJ89"/>
    <mergeCell ref="AI51:AJ51"/>
    <mergeCell ref="AI52:AJ52"/>
    <mergeCell ref="AI53:AJ53"/>
    <mergeCell ref="AI54:AJ54"/>
    <mergeCell ref="AD97:AF98"/>
    <mergeCell ref="AG98:AH98"/>
    <mergeCell ref="AI86:AJ86"/>
    <mergeCell ref="AG86:AH86"/>
    <mergeCell ref="C78:AS78"/>
    <mergeCell ref="B86:AF86"/>
    <mergeCell ref="AI141:AJ141"/>
    <mergeCell ref="AI142:AJ142"/>
    <mergeCell ref="AI136:AJ136"/>
    <mergeCell ref="C74:AS74"/>
    <mergeCell ref="C75:AS75"/>
    <mergeCell ref="C76:AS76"/>
    <mergeCell ref="AI85:AJ85"/>
    <mergeCell ref="B84:AF85"/>
    <mergeCell ref="C77:AS77"/>
    <mergeCell ref="AI137:AJ137"/>
    <mergeCell ref="AR97:AT97"/>
    <mergeCell ref="AI116:AJ116"/>
    <mergeCell ref="B97:E98"/>
    <mergeCell ref="AD116:AF116"/>
    <mergeCell ref="AC97:AC98"/>
    <mergeCell ref="AG97:AL97"/>
    <mergeCell ref="AG100:AH100"/>
    <mergeCell ref="AI100:AJ100"/>
    <mergeCell ref="AI105:AJ105"/>
    <mergeCell ref="AI107:AJ107"/>
    <mergeCell ref="AM97:AQ97"/>
    <mergeCell ref="B92:AF92"/>
    <mergeCell ref="AG92:AH92"/>
    <mergeCell ref="AI92:AJ92"/>
    <mergeCell ref="AI131:AJ131"/>
    <mergeCell ref="B122:E122"/>
    <mergeCell ref="AD122:AF122"/>
    <mergeCell ref="AD100:AF100"/>
    <mergeCell ref="AN92:AO92"/>
    <mergeCell ref="D179:AS179"/>
    <mergeCell ref="D180:AS180"/>
    <mergeCell ref="D177:AS177"/>
    <mergeCell ref="D169:AS169"/>
    <mergeCell ref="D170:AS170"/>
    <mergeCell ref="B166:AS166"/>
    <mergeCell ref="D178:AS178"/>
    <mergeCell ref="D165:AS165"/>
    <mergeCell ref="D162:AS162"/>
    <mergeCell ref="D163:AS163"/>
    <mergeCell ref="D164:AS164"/>
    <mergeCell ref="B52:E52"/>
    <mergeCell ref="B53:E53"/>
    <mergeCell ref="B54:E54"/>
    <mergeCell ref="B65:E65"/>
    <mergeCell ref="B66:E66"/>
    <mergeCell ref="AR84:AT84"/>
    <mergeCell ref="D174:AS174"/>
    <mergeCell ref="D175:AS175"/>
    <mergeCell ref="B176:AS176"/>
    <mergeCell ref="AI135:AJ135"/>
    <mergeCell ref="B123:T123"/>
    <mergeCell ref="AD103:AF103"/>
    <mergeCell ref="AG103:AH103"/>
    <mergeCell ref="AD104:AF104"/>
    <mergeCell ref="AD106:AF106"/>
    <mergeCell ref="B161:AS161"/>
    <mergeCell ref="B56:E56"/>
    <mergeCell ref="B57:E57"/>
    <mergeCell ref="B58:E58"/>
    <mergeCell ref="B59:E59"/>
    <mergeCell ref="AG50:AH50"/>
    <mergeCell ref="AG51:AH51"/>
    <mergeCell ref="AG52:AH52"/>
    <mergeCell ref="AG53:AH53"/>
    <mergeCell ref="AG54:AH54"/>
    <mergeCell ref="AG56:AH56"/>
    <mergeCell ref="AG57:AH57"/>
    <mergeCell ref="B50:E50"/>
    <mergeCell ref="B51:E51"/>
    <mergeCell ref="AI103:AJ103"/>
    <mergeCell ref="B101:T101"/>
    <mergeCell ref="AD101:AF101"/>
    <mergeCell ref="AG101:AH101"/>
    <mergeCell ref="AI101:AJ101"/>
    <mergeCell ref="B55:E55"/>
    <mergeCell ref="B99:E99"/>
    <mergeCell ref="AD99:AF99"/>
    <mergeCell ref="AG99:AH99"/>
    <mergeCell ref="AI99:AJ99"/>
    <mergeCell ref="B100:T100"/>
    <mergeCell ref="AG59:AH59"/>
    <mergeCell ref="B90:AF90"/>
    <mergeCell ref="AG87:AH87"/>
    <mergeCell ref="B88:AF88"/>
    <mergeCell ref="B89:AF89"/>
    <mergeCell ref="AG66:AH66"/>
    <mergeCell ref="AG105:AH105"/>
    <mergeCell ref="AG106:AH106"/>
    <mergeCell ref="AG67:AH67"/>
    <mergeCell ref="AG68:AH68"/>
    <mergeCell ref="AI65:AJ65"/>
    <mergeCell ref="AG85:AH85"/>
    <mergeCell ref="AG84:AL84"/>
    <mergeCell ref="AI102:AJ102"/>
    <mergeCell ref="AI104:AJ104"/>
    <mergeCell ref="B114:T114"/>
    <mergeCell ref="AD114:AF114"/>
    <mergeCell ref="AG114:AH114"/>
    <mergeCell ref="AD107:AF107"/>
    <mergeCell ref="B102:T102"/>
    <mergeCell ref="AD102:AF102"/>
    <mergeCell ref="AG102:AH102"/>
    <mergeCell ref="AG104:AH104"/>
    <mergeCell ref="AG107:AH107"/>
    <mergeCell ref="B104:T104"/>
    <mergeCell ref="B105:E105"/>
    <mergeCell ref="AD105:AF105"/>
    <mergeCell ref="B106:T106"/>
    <mergeCell ref="B107:E107"/>
    <mergeCell ref="AG115:AH115"/>
    <mergeCell ref="AI115:AJ115"/>
    <mergeCell ref="AI121:AJ121"/>
    <mergeCell ref="B118:E118"/>
    <mergeCell ref="AD119:AF119"/>
    <mergeCell ref="B119:T119"/>
    <mergeCell ref="B121:T121"/>
    <mergeCell ref="B116:T116"/>
    <mergeCell ref="B134:T134"/>
    <mergeCell ref="AI117:AJ117"/>
    <mergeCell ref="AD121:AF121"/>
    <mergeCell ref="AD118:AF118"/>
    <mergeCell ref="AG118:AH118"/>
    <mergeCell ref="AG119:AH119"/>
    <mergeCell ref="B124:T124"/>
    <mergeCell ref="AI123:AJ123"/>
    <mergeCell ref="AI124:AJ124"/>
    <mergeCell ref="AD124:AF124"/>
    <mergeCell ref="AG133:AH133"/>
    <mergeCell ref="B130:T130"/>
    <mergeCell ref="B131:T131"/>
    <mergeCell ref="B125:T125"/>
    <mergeCell ref="B126:T126"/>
    <mergeCell ref="B127:T127"/>
    <mergeCell ref="B129:T129"/>
    <mergeCell ref="B128:T128"/>
    <mergeCell ref="AG127:AH127"/>
    <mergeCell ref="AG128:AH128"/>
    <mergeCell ref="AI127:AJ127"/>
    <mergeCell ref="AI128:AJ128"/>
    <mergeCell ref="B135:T135"/>
    <mergeCell ref="AI130:AJ130"/>
    <mergeCell ref="AG135:AH135"/>
    <mergeCell ref="AD132:AF132"/>
    <mergeCell ref="B132:T132"/>
    <mergeCell ref="B133:T133"/>
    <mergeCell ref="AI125:AJ125"/>
    <mergeCell ref="AI122:AJ122"/>
    <mergeCell ref="AG122:AH122"/>
    <mergeCell ref="AG132:AH132"/>
    <mergeCell ref="AG126:AH126"/>
    <mergeCell ref="AG129:AH129"/>
    <mergeCell ref="AG130:AH130"/>
    <mergeCell ref="AG131:AH131"/>
    <mergeCell ref="AI129:AJ129"/>
    <mergeCell ref="AI126:AJ126"/>
    <mergeCell ref="AD146:AF146"/>
    <mergeCell ref="AD137:AF137"/>
    <mergeCell ref="AD138:AF138"/>
    <mergeCell ref="AG117:AH117"/>
    <mergeCell ref="AD117:AF117"/>
    <mergeCell ref="AD123:AF123"/>
    <mergeCell ref="AG123:AH123"/>
    <mergeCell ref="AG124:AH124"/>
    <mergeCell ref="AG125:AH125"/>
    <mergeCell ref="AG121:AH121"/>
    <mergeCell ref="AG139:AH139"/>
    <mergeCell ref="AG140:AH140"/>
    <mergeCell ref="AG145:AH145"/>
    <mergeCell ref="AG146:AH146"/>
    <mergeCell ref="AG141:AH141"/>
    <mergeCell ref="AG142:AH142"/>
    <mergeCell ref="AG143:AH143"/>
    <mergeCell ref="AG144:AH144"/>
    <mergeCell ref="AD125:AF125"/>
    <mergeCell ref="AD126:AF126"/>
    <mergeCell ref="AD128:AF128"/>
    <mergeCell ref="AG137:AH137"/>
    <mergeCell ref="AG138:AH138"/>
    <mergeCell ref="AG136:AH136"/>
    <mergeCell ref="AG134:AH134"/>
    <mergeCell ref="AD130:AF130"/>
    <mergeCell ref="AD131:AF131"/>
    <mergeCell ref="AD133:AF133"/>
    <mergeCell ref="AD145:AF145"/>
    <mergeCell ref="AD143:AF143"/>
    <mergeCell ref="AD141:AF141"/>
    <mergeCell ref="AD144:AF144"/>
    <mergeCell ref="AD136:AF136"/>
    <mergeCell ref="B136:T136"/>
    <mergeCell ref="B144:T144"/>
    <mergeCell ref="B145:T145"/>
    <mergeCell ref="B138:T138"/>
    <mergeCell ref="B139:T139"/>
    <mergeCell ref="B140:T140"/>
    <mergeCell ref="B141:T141"/>
    <mergeCell ref="B113:T113"/>
    <mergeCell ref="AD113:AF113"/>
    <mergeCell ref="AG113:AH113"/>
    <mergeCell ref="AI113:AJ113"/>
    <mergeCell ref="AD127:AF127"/>
    <mergeCell ref="AD129:AF129"/>
    <mergeCell ref="AD134:AF134"/>
    <mergeCell ref="AD135:AF135"/>
    <mergeCell ref="D159:AS159"/>
    <mergeCell ref="B137:E137"/>
    <mergeCell ref="B146:T146"/>
    <mergeCell ref="B142:T142"/>
    <mergeCell ref="B143:T143"/>
    <mergeCell ref="AG111:AH111"/>
    <mergeCell ref="AI111:AJ111"/>
    <mergeCell ref="B112:T112"/>
    <mergeCell ref="AD112:AF112"/>
    <mergeCell ref="AG112:AH112"/>
    <mergeCell ref="AI50:AJ50"/>
    <mergeCell ref="AD109:AF109"/>
    <mergeCell ref="AG109:AH109"/>
    <mergeCell ref="AI109:AJ109"/>
    <mergeCell ref="B110:T110"/>
    <mergeCell ref="AD110:AF110"/>
    <mergeCell ref="AG110:AH110"/>
    <mergeCell ref="AI110:AJ110"/>
    <mergeCell ref="B103:E103"/>
    <mergeCell ref="AG65:AH65"/>
    <mergeCell ref="AI66:AJ66"/>
    <mergeCell ref="B171:AS171"/>
    <mergeCell ref="B108:E108"/>
    <mergeCell ref="AD108:AF108"/>
    <mergeCell ref="AG108:AH108"/>
    <mergeCell ref="AI108:AJ108"/>
    <mergeCell ref="B109:T109"/>
    <mergeCell ref="B111:T111"/>
    <mergeCell ref="AD111:AF111"/>
    <mergeCell ref="B67:E67"/>
    <mergeCell ref="B44:E44"/>
    <mergeCell ref="AG44:AH44"/>
    <mergeCell ref="AI44:AJ44"/>
    <mergeCell ref="B45:E45"/>
    <mergeCell ref="AG45:AH45"/>
    <mergeCell ref="AI45:AJ45"/>
    <mergeCell ref="B46:E46"/>
    <mergeCell ref="AG46:AH46"/>
    <mergeCell ref="AI46:AJ46"/>
    <mergeCell ref="B47:E47"/>
    <mergeCell ref="AG47:AH47"/>
    <mergeCell ref="AI47:AJ47"/>
    <mergeCell ref="B48:E48"/>
    <mergeCell ref="AG48:AH48"/>
    <mergeCell ref="AI48:AJ48"/>
    <mergeCell ref="B49:E49"/>
    <mergeCell ref="AG49:AH49"/>
    <mergeCell ref="AI49:AJ49"/>
    <mergeCell ref="C36:AQ36"/>
    <mergeCell ref="B61:E61"/>
    <mergeCell ref="B60:E60"/>
    <mergeCell ref="B62:E62"/>
    <mergeCell ref="B64:E64"/>
    <mergeCell ref="B63:E63"/>
    <mergeCell ref="AG60:AH60"/>
    <mergeCell ref="AG61:AH61"/>
    <mergeCell ref="AG62:AH62"/>
    <mergeCell ref="AG63:AH63"/>
    <mergeCell ref="AG64:AH64"/>
    <mergeCell ref="AI60:AJ60"/>
    <mergeCell ref="AI61:AJ61"/>
    <mergeCell ref="AI62:AJ62"/>
    <mergeCell ref="AI63:AJ63"/>
    <mergeCell ref="AI64:AJ64"/>
    <mergeCell ref="B68:E68"/>
    <mergeCell ref="AI67:AJ67"/>
    <mergeCell ref="AI68:AJ68"/>
    <mergeCell ref="C80:AS80"/>
    <mergeCell ref="C79:AS79"/>
    <mergeCell ref="B91:AF91"/>
    <mergeCell ref="AI91:AJ91"/>
    <mergeCell ref="AG91:AH91"/>
    <mergeCell ref="B87:AF87"/>
    <mergeCell ref="AD120:AF120"/>
    <mergeCell ref="AG120:AH120"/>
    <mergeCell ref="AI120:AJ120"/>
    <mergeCell ref="AI112:AJ112"/>
    <mergeCell ref="B117:T117"/>
    <mergeCell ref="AI118:AJ118"/>
    <mergeCell ref="B120:T120"/>
    <mergeCell ref="AI114:AJ114"/>
    <mergeCell ref="B115:T115"/>
    <mergeCell ref="AD115:AF115"/>
    <mergeCell ref="B147:E147"/>
    <mergeCell ref="AD147:AF147"/>
    <mergeCell ref="AG147:AH147"/>
    <mergeCell ref="AI147:AJ147"/>
    <mergeCell ref="B148:T148"/>
    <mergeCell ref="AD148:AF148"/>
    <mergeCell ref="AG148:AH148"/>
    <mergeCell ref="AI148:AJ148"/>
    <mergeCell ref="B149:T149"/>
    <mergeCell ref="AD149:AF149"/>
    <mergeCell ref="AG149:AH149"/>
    <mergeCell ref="AI149:AJ149"/>
    <mergeCell ref="B150:T150"/>
    <mergeCell ref="AD150:AF150"/>
    <mergeCell ref="AG150:AH150"/>
    <mergeCell ref="AI150:AJ150"/>
    <mergeCell ref="B151:T151"/>
    <mergeCell ref="AD151:AF151"/>
    <mergeCell ref="AG151:AH151"/>
    <mergeCell ref="AI151:AJ151"/>
    <mergeCell ref="B152:T152"/>
    <mergeCell ref="AD152:AF152"/>
    <mergeCell ref="AG152:AH152"/>
    <mergeCell ref="AI152:AJ152"/>
    <mergeCell ref="B153:T153"/>
    <mergeCell ref="AD153:AF153"/>
    <mergeCell ref="AG153:AH153"/>
    <mergeCell ref="AI153:AJ153"/>
    <mergeCell ref="B154:T154"/>
    <mergeCell ref="AD154:AF154"/>
    <mergeCell ref="AG154:AH154"/>
    <mergeCell ref="AI154:AJ154"/>
    <mergeCell ref="B181:AS181"/>
    <mergeCell ref="D182:AS185"/>
    <mergeCell ref="B155:T155"/>
    <mergeCell ref="AD155:AF155"/>
    <mergeCell ref="AG155:AH155"/>
    <mergeCell ref="AI155:AJ155"/>
    <mergeCell ref="B156:T156"/>
    <mergeCell ref="AD156:AF156"/>
    <mergeCell ref="AG156:AH156"/>
    <mergeCell ref="AI156:AJ156"/>
  </mergeCells>
  <phoneticPr fontId="15" type="noConversion"/>
  <conditionalFormatting sqref="B145">
    <cfRule type="cellIs" dxfId="72" priority="383" stopIfTrue="1" operator="equal">
      <formula>#REF!</formula>
    </cfRule>
  </conditionalFormatting>
  <conditionalFormatting sqref="B104 B114">
    <cfRule type="cellIs" dxfId="71" priority="478" stopIfTrue="1" operator="equal">
      <formula>#REF!</formula>
    </cfRule>
  </conditionalFormatting>
  <conditionalFormatting sqref="B129:G129 B130:B136 B100:B102 B104 B106 B109:B128 B138:B156">
    <cfRule type="cellIs" dxfId="70" priority="479" stopIfTrue="1" operator="equal">
      <formula>#REF!</formula>
    </cfRule>
  </conditionalFormatting>
  <conditionalFormatting sqref="B50">
    <cfRule type="cellIs" dxfId="69" priority="483" stopIfTrue="1" operator="equal">
      <formula>#REF!</formula>
    </cfRule>
  </conditionalFormatting>
  <conditionalFormatting sqref="B129 B126">
    <cfRule type="cellIs" dxfId="68" priority="429" stopIfTrue="1" operator="equal">
      <formula>#REF!</formula>
    </cfRule>
  </conditionalFormatting>
  <conditionalFormatting sqref="B102 B106 B112:B113 B116">
    <cfRule type="cellIs" dxfId="67" priority="408" stopIfTrue="1" operator="equal">
      <formula>#REF!</formula>
    </cfRule>
  </conditionalFormatting>
  <conditionalFormatting sqref="B127:B128 B45">
    <cfRule type="cellIs" dxfId="66" priority="415" stopIfTrue="1" operator="equal">
      <formula>#REF!</formula>
    </cfRule>
  </conditionalFormatting>
  <conditionalFormatting sqref="B51">
    <cfRule type="cellIs" dxfId="65" priority="489" stopIfTrue="1" operator="equal">
      <formula>#REF!</formula>
    </cfRule>
  </conditionalFormatting>
  <conditionalFormatting sqref="B104 B114:B115">
    <cfRule type="cellIs" dxfId="64" priority="316" stopIfTrue="1" operator="equal">
      <formula>#REF!</formula>
    </cfRule>
  </conditionalFormatting>
  <conditionalFormatting sqref="B51">
    <cfRule type="cellIs" dxfId="63" priority="315" stopIfTrue="1" operator="equal">
      <formula>$D50</formula>
    </cfRule>
  </conditionalFormatting>
  <conditionalFormatting sqref="B117:G117 B101 B119:G120">
    <cfRule type="cellIs" dxfId="62" priority="312" stopIfTrue="1" operator="equal">
      <formula>$G100</formula>
    </cfRule>
  </conditionalFormatting>
  <conditionalFormatting sqref="B113">
    <cfRule type="cellIs" dxfId="61" priority="310" stopIfTrue="1" operator="equal">
      <formula>$G108</formula>
    </cfRule>
  </conditionalFormatting>
  <conditionalFormatting sqref="B101 B121:G121">
    <cfRule type="cellIs" dxfId="60" priority="309" stopIfTrue="1" operator="equal">
      <formula>$G99</formula>
    </cfRule>
  </conditionalFormatting>
  <conditionalFormatting sqref="B125:B126">
    <cfRule type="cellIs" dxfId="59" priority="307" stopIfTrue="1" operator="equal">
      <formula>#REF!</formula>
    </cfRule>
  </conditionalFormatting>
  <conditionalFormatting sqref="B127:B128">
    <cfRule type="cellIs" dxfId="58" priority="306" stopIfTrue="1" operator="equal">
      <formula>$G116</formula>
    </cfRule>
  </conditionalFormatting>
  <conditionalFormatting sqref="B127:B128 B104 B114">
    <cfRule type="cellIs" dxfId="57" priority="304" stopIfTrue="1" operator="equal">
      <formula>#REF!</formula>
    </cfRule>
  </conditionalFormatting>
  <conditionalFormatting sqref="B144 B141 B130:B135">
    <cfRule type="cellIs" dxfId="56" priority="303" stopIfTrue="1" operator="equal">
      <formula>#REF!</formula>
    </cfRule>
  </conditionalFormatting>
  <conditionalFormatting sqref="B126:G126">
    <cfRule type="cellIs" dxfId="55" priority="302" stopIfTrue="1" operator="equal">
      <formula>#REF!</formula>
    </cfRule>
  </conditionalFormatting>
  <conditionalFormatting sqref="B129">
    <cfRule type="cellIs" dxfId="54" priority="300" stopIfTrue="1" operator="equal">
      <formula>$G123</formula>
    </cfRule>
  </conditionalFormatting>
  <conditionalFormatting sqref="B141:B144">
    <cfRule type="cellIs" dxfId="53" priority="299" stopIfTrue="1" operator="equal">
      <formula>#REF!</formula>
    </cfRule>
  </conditionalFormatting>
  <conditionalFormatting sqref="B127:B128">
    <cfRule type="cellIs" dxfId="52" priority="298" stopIfTrue="1" operator="equal">
      <formula>$G117</formula>
    </cfRule>
  </conditionalFormatting>
  <conditionalFormatting sqref="B130">
    <cfRule type="cellIs" dxfId="51" priority="297" stopIfTrue="1" operator="equal">
      <formula>$G127</formula>
    </cfRule>
  </conditionalFormatting>
  <conditionalFormatting sqref="B123">
    <cfRule type="cellIs" dxfId="50" priority="296" stopIfTrue="1" operator="equal">
      <formula>#REF!</formula>
    </cfRule>
  </conditionalFormatting>
  <conditionalFormatting sqref="B124">
    <cfRule type="cellIs" dxfId="49" priority="295" stopIfTrue="1" operator="equal">
      <formula>#REF!</formula>
    </cfRule>
  </conditionalFormatting>
  <conditionalFormatting sqref="B122">
    <cfRule type="cellIs" dxfId="48" priority="293" stopIfTrue="1" operator="equal">
      <formula>$G126</formula>
    </cfRule>
  </conditionalFormatting>
  <conditionalFormatting sqref="B101">
    <cfRule type="cellIs" dxfId="47" priority="283" stopIfTrue="1" operator="equal">
      <formula>$G98</formula>
    </cfRule>
  </conditionalFormatting>
  <conditionalFormatting sqref="B138:B139 C139:G139">
    <cfRule type="cellIs" dxfId="46" priority="227" stopIfTrue="1" operator="equal">
      <formula>$G137</formula>
    </cfRule>
  </conditionalFormatting>
  <conditionalFormatting sqref="B140">
    <cfRule type="cellIs" dxfId="45" priority="224" stopIfTrue="1" operator="equal">
      <formula>$G138</formula>
    </cfRule>
  </conditionalFormatting>
  <conditionalFormatting sqref="B142">
    <cfRule type="cellIs" dxfId="44" priority="219" stopIfTrue="1" operator="equal">
      <formula>$G137</formula>
    </cfRule>
  </conditionalFormatting>
  <conditionalFormatting sqref="B143">
    <cfRule type="cellIs" dxfId="43" priority="218" stopIfTrue="1" operator="equal">
      <formula>$G138</formula>
    </cfRule>
  </conditionalFormatting>
  <conditionalFormatting sqref="B140">
    <cfRule type="cellIs" dxfId="42" priority="217" stopIfTrue="1" operator="equal">
      <formula>$G137</formula>
    </cfRule>
  </conditionalFormatting>
  <conditionalFormatting sqref="B140">
    <cfRule type="cellIs" dxfId="41" priority="216" stopIfTrue="1" operator="equal">
      <formula>#REF!</formula>
    </cfRule>
  </conditionalFormatting>
  <conditionalFormatting sqref="B140">
    <cfRule type="cellIs" dxfId="40" priority="215" stopIfTrue="1" operator="equal">
      <formula>#REF!</formula>
    </cfRule>
  </conditionalFormatting>
  <conditionalFormatting sqref="B139">
    <cfRule type="cellIs" dxfId="39" priority="214" stopIfTrue="1" operator="equal">
      <formula>$G137</formula>
    </cfRule>
  </conditionalFormatting>
  <conditionalFormatting sqref="B145">
    <cfRule type="cellIs" dxfId="38" priority="213" stopIfTrue="1" operator="equal">
      <formula>$G138</formula>
    </cfRule>
  </conditionalFormatting>
  <conditionalFormatting sqref="B101">
    <cfRule type="cellIs" dxfId="37" priority="107" stopIfTrue="1" operator="equal">
      <formula>$G104</formula>
    </cfRule>
  </conditionalFormatting>
  <conditionalFormatting sqref="F45:AB45">
    <cfRule type="cellIs" dxfId="36" priority="83" stopIfTrue="1" operator="equal">
      <formula>$D44</formula>
    </cfRule>
  </conditionalFormatting>
  <conditionalFormatting sqref="B123:B124 C123:G123">
    <cfRule type="cellIs" dxfId="35" priority="490" stopIfTrue="1" operator="equal">
      <formula>$G97</formula>
    </cfRule>
  </conditionalFormatting>
  <conditionalFormatting sqref="B111">
    <cfRule type="cellIs" dxfId="34" priority="72" stopIfTrue="1" operator="equal">
      <formula>$G108</formula>
    </cfRule>
  </conditionalFormatting>
  <conditionalFormatting sqref="B109:G110">
    <cfRule type="cellIs" dxfId="33" priority="71" stopIfTrue="1" operator="equal">
      <formula>$G108</formula>
    </cfRule>
  </conditionalFormatting>
  <conditionalFormatting sqref="B111:G111">
    <cfRule type="cellIs" dxfId="32" priority="70" stopIfTrue="1" operator="equal">
      <formula>$G109</formula>
    </cfRule>
  </conditionalFormatting>
  <conditionalFormatting sqref="B116">
    <cfRule type="cellIs" dxfId="31" priority="68" stopIfTrue="1" operator="equal">
      <formula>$G109</formula>
    </cfRule>
  </conditionalFormatting>
  <conditionalFormatting sqref="B110">
    <cfRule type="cellIs" dxfId="30" priority="67" stopIfTrue="1" operator="equal">
      <formula>$G108</formula>
    </cfRule>
  </conditionalFormatting>
  <conditionalFormatting sqref="B115">
    <cfRule type="cellIs" dxfId="29" priority="65" stopIfTrue="1" operator="equal">
      <formula>$G111</formula>
    </cfRule>
  </conditionalFormatting>
  <conditionalFormatting sqref="B114">
    <cfRule type="cellIs" dxfId="28" priority="55" stopIfTrue="1" operator="equal">
      <formula>$G109</formula>
    </cfRule>
  </conditionalFormatting>
  <conditionalFormatting sqref="B112">
    <cfRule type="cellIs" dxfId="27" priority="492" stopIfTrue="1" operator="equal">
      <formula>$G98</formula>
    </cfRule>
  </conditionalFormatting>
  <conditionalFormatting sqref="B100">
    <cfRule type="cellIs" dxfId="26" priority="32" stopIfTrue="1" operator="equal">
      <formula>$G99</formula>
    </cfRule>
  </conditionalFormatting>
  <conditionalFormatting sqref="B101">
    <cfRule type="cellIs" dxfId="25" priority="500" stopIfTrue="1" operator="equal">
      <formula>#REF!</formula>
    </cfRule>
  </conditionalFormatting>
  <conditionalFormatting sqref="B117 B101">
    <cfRule type="cellIs" dxfId="24" priority="502" stopIfTrue="1" operator="equal">
      <formula>#REF!</formula>
    </cfRule>
  </conditionalFormatting>
  <conditionalFormatting sqref="B101">
    <cfRule type="cellIs" dxfId="23" priority="504" stopIfTrue="1" operator="equal">
      <formula>#REF!</formula>
    </cfRule>
  </conditionalFormatting>
  <conditionalFormatting sqref="B102">
    <cfRule type="cellIs" dxfId="22" priority="25" stopIfTrue="1" operator="equal">
      <formula>$G46</formula>
    </cfRule>
  </conditionalFormatting>
  <conditionalFormatting sqref="B104">
    <cfRule type="cellIs" dxfId="21" priority="20" stopIfTrue="1" operator="equal">
      <formula>$G93</formula>
    </cfRule>
  </conditionalFormatting>
  <conditionalFormatting sqref="B106">
    <cfRule type="cellIs" dxfId="20" priority="17" stopIfTrue="1" operator="equal">
      <formula>$G89</formula>
    </cfRule>
  </conditionalFormatting>
  <conditionalFormatting sqref="B121">
    <cfRule type="cellIs" dxfId="19" priority="507" stopIfTrue="1" operator="equal">
      <formula>$G126</formula>
    </cfRule>
  </conditionalFormatting>
  <conditionalFormatting sqref="B128">
    <cfRule type="cellIs" dxfId="18" priority="510" stopIfTrue="1" operator="equal">
      <formula>#REF!</formula>
    </cfRule>
  </conditionalFormatting>
  <conditionalFormatting sqref="B118:B120">
    <cfRule type="cellIs" dxfId="17" priority="515" stopIfTrue="1" operator="equal">
      <formula>$G126</formula>
    </cfRule>
  </conditionalFormatting>
  <conditionalFormatting sqref="B127">
    <cfRule type="cellIs" dxfId="16" priority="547" stopIfTrue="1" operator="equal">
      <formula>#REF!</formula>
    </cfRule>
  </conditionalFormatting>
  <conditionalFormatting sqref="B125">
    <cfRule type="cellIs" dxfId="15" priority="551" stopIfTrue="1" operator="equal">
      <formula>#REF!</formula>
    </cfRule>
  </conditionalFormatting>
  <conditionalFormatting sqref="B121">
    <cfRule type="cellIs" dxfId="14" priority="15" stopIfTrue="1" operator="equal">
      <formula>$G118</formula>
    </cfRule>
  </conditionalFormatting>
  <conditionalFormatting sqref="B120:G120">
    <cfRule type="cellIs" dxfId="13" priority="14" stopIfTrue="1" operator="equal">
      <formula>$G119</formula>
    </cfRule>
  </conditionalFormatting>
  <conditionalFormatting sqref="B120">
    <cfRule type="cellIs" dxfId="12" priority="13" stopIfTrue="1" operator="equal">
      <formula>$G118</formula>
    </cfRule>
  </conditionalFormatting>
  <conditionalFormatting sqref="B155">
    <cfRule type="cellIs" dxfId="11" priority="12" stopIfTrue="1" operator="equal">
      <formula>#REF!</formula>
    </cfRule>
  </conditionalFormatting>
  <conditionalFormatting sqref="B154 B151">
    <cfRule type="cellIs" dxfId="10" priority="11" stopIfTrue="1" operator="equal">
      <formula>#REF!</formula>
    </cfRule>
  </conditionalFormatting>
  <conditionalFormatting sqref="B151:B154">
    <cfRule type="cellIs" dxfId="9" priority="10" stopIfTrue="1" operator="equal">
      <formula>#REF!</formula>
    </cfRule>
  </conditionalFormatting>
  <conditionalFormatting sqref="B148:B149 C149:G149">
    <cfRule type="cellIs" dxfId="8" priority="9" stopIfTrue="1" operator="equal">
      <formula>$G147</formula>
    </cfRule>
  </conditionalFormatting>
  <conditionalFormatting sqref="B150">
    <cfRule type="cellIs" dxfId="7" priority="8" stopIfTrue="1" operator="equal">
      <formula>$G148</formula>
    </cfRule>
  </conditionalFormatting>
  <conditionalFormatting sqref="B152">
    <cfRule type="cellIs" dxfId="6" priority="7" stopIfTrue="1" operator="equal">
      <formula>$G147</formula>
    </cfRule>
  </conditionalFormatting>
  <conditionalFormatting sqref="B153">
    <cfRule type="cellIs" dxfId="5" priority="6" stopIfTrue="1" operator="equal">
      <formula>$G148</formula>
    </cfRule>
  </conditionalFormatting>
  <conditionalFormatting sqref="B150">
    <cfRule type="cellIs" dxfId="4" priority="5" stopIfTrue="1" operator="equal">
      <formula>$G147</formula>
    </cfRule>
  </conditionalFormatting>
  <conditionalFormatting sqref="B150">
    <cfRule type="cellIs" dxfId="3" priority="4" stopIfTrue="1" operator="equal">
      <formula>#REF!</formula>
    </cfRule>
  </conditionalFormatting>
  <conditionalFormatting sqref="B150">
    <cfRule type="cellIs" dxfId="2" priority="3" stopIfTrue="1" operator="equal">
      <formula>#REF!</formula>
    </cfRule>
  </conditionalFormatting>
  <conditionalFormatting sqref="B149">
    <cfRule type="cellIs" dxfId="1" priority="2" stopIfTrue="1" operator="equal">
      <formula>$G147</formula>
    </cfRule>
  </conditionalFormatting>
  <conditionalFormatting sqref="B155">
    <cfRule type="cellIs" dxfId="0" priority="1" stopIfTrue="1" operator="equal">
      <formula>$G148</formula>
    </cfRule>
  </conditionalFormatting>
  <pageMargins left="0.19685039370078741" right="0.19685039370078741" top="0.19685039370078741" bottom="0.19685039370078741" header="0.31496062992125984" footer="0.31496062992125984"/>
  <pageSetup paperSize="9" scale="65" orientation="landscape" verticalDpi="0" r:id="rId1"/>
  <rowBreaks count="5" manualBreakCount="5">
    <brk id="39" min="1" max="45" man="1"/>
    <brk id="81" max="45" man="1"/>
    <brk id="107" max="45" man="1"/>
    <brk id="128" max="45" man="1"/>
    <brk id="146" max="4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1417670</vt:lpstr>
      <vt:lpstr>'1417670'!Область_друку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2025-01-23T09:53:51Z</cp:lastPrinted>
  <dcterms:created xsi:type="dcterms:W3CDTF">2019-01-14T08:15:45Z</dcterms:created>
  <dcterms:modified xsi:type="dcterms:W3CDTF">2025-03-21T10:34:04Z</dcterms:modified>
</cp:coreProperties>
</file>