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Березень\0603\"/>
    </mc:Choice>
  </mc:AlternateContent>
  <bookViews>
    <workbookView xWindow="0" yWindow="0" windowWidth="20490" windowHeight="6555"/>
  </bookViews>
  <sheets>
    <sheet name="1418110" sheetId="1" r:id="rId1"/>
  </sheets>
  <definedNames>
    <definedName name="_xlnm.Print_Area" localSheetId="0">'1418110'!$A$1:$V$150</definedName>
  </definedNames>
  <calcPr calcId="152511"/>
</workbook>
</file>

<file path=xl/calcChain.xml><?xml version="1.0" encoding="utf-8"?>
<calcChain xmlns="http://schemas.openxmlformats.org/spreadsheetml/2006/main">
  <c r="Q105" i="1" l="1"/>
  <c r="Q104" i="1"/>
  <c r="S104" i="1" s="1"/>
  <c r="Q66" i="1"/>
  <c r="S66" i="1" s="1"/>
  <c r="M112" i="1"/>
  <c r="P112" i="1" s="1"/>
  <c r="S82" i="1"/>
  <c r="S76" i="1"/>
  <c r="S116" i="1"/>
  <c r="T122" i="1"/>
  <c r="Q112" i="1"/>
  <c r="T112" i="1" s="1"/>
  <c r="V112" i="1" s="1"/>
  <c r="Q109" i="1"/>
  <c r="S109" i="1" s="1"/>
  <c r="Q108" i="1"/>
  <c r="Q107" i="1"/>
  <c r="Q106" i="1"/>
  <c r="S105" i="1"/>
  <c r="M104" i="1"/>
  <c r="R122" i="1"/>
  <c r="S122" i="1" s="1"/>
  <c r="R116" i="1"/>
  <c r="U116" i="1"/>
  <c r="V116" i="1" s="1"/>
  <c r="Q121" i="1"/>
  <c r="Q120" i="1"/>
  <c r="T120" i="1" s="1"/>
  <c r="V120" i="1" s="1"/>
  <c r="S107" i="1"/>
  <c r="N116" i="1"/>
  <c r="P116" i="1" s="1"/>
  <c r="M115" i="1"/>
  <c r="P115" i="1" s="1"/>
  <c r="M117" i="1"/>
  <c r="P117" i="1" s="1"/>
  <c r="M118" i="1"/>
  <c r="P118" i="1" s="1"/>
  <c r="M119" i="1"/>
  <c r="T119" i="1"/>
  <c r="V119" i="1" s="1"/>
  <c r="M120" i="1"/>
  <c r="P120" i="1"/>
  <c r="M121" i="1"/>
  <c r="T121" i="1" s="1"/>
  <c r="V121" i="1" s="1"/>
  <c r="M114" i="1"/>
  <c r="P114" i="1" s="1"/>
  <c r="M113" i="1"/>
  <c r="M107" i="1"/>
  <c r="M108" i="1"/>
  <c r="P108" i="1"/>
  <c r="M109" i="1"/>
  <c r="P109" i="1" s="1"/>
  <c r="M110" i="1"/>
  <c r="T110" i="1" s="1"/>
  <c r="V110" i="1" s="1"/>
  <c r="M106" i="1"/>
  <c r="M105" i="1"/>
  <c r="P105" i="1"/>
  <c r="S119" i="1"/>
  <c r="S121" i="1"/>
  <c r="P121" i="1"/>
  <c r="Q95" i="1"/>
  <c r="S95" i="1" s="1"/>
  <c r="Q93" i="1"/>
  <c r="Q113" i="1" s="1"/>
  <c r="T93" i="1"/>
  <c r="V93" i="1" s="1"/>
  <c r="Q91" i="1"/>
  <c r="T102" i="1"/>
  <c r="V102" i="1"/>
  <c r="S102" i="1"/>
  <c r="Q75" i="1"/>
  <c r="S75" i="1"/>
  <c r="Q73" i="1"/>
  <c r="T73" i="1"/>
  <c r="V73" i="1"/>
  <c r="Q72" i="1"/>
  <c r="T72" i="1" s="1"/>
  <c r="V72" i="1" s="1"/>
  <c r="Q111" i="1"/>
  <c r="S111" i="1" s="1"/>
  <c r="P96" i="1"/>
  <c r="P102" i="1"/>
  <c r="U76" i="1"/>
  <c r="V76" i="1"/>
  <c r="R65" i="1"/>
  <c r="R40" i="1" s="1"/>
  <c r="M65" i="1"/>
  <c r="M40" i="1" s="1"/>
  <c r="N82" i="1"/>
  <c r="N65" i="1" s="1"/>
  <c r="U82" i="1"/>
  <c r="V82" i="1"/>
  <c r="P76" i="1"/>
  <c r="P75" i="1"/>
  <c r="T99" i="1"/>
  <c r="V99" i="1"/>
  <c r="T100" i="1"/>
  <c r="V100" i="1" s="1"/>
  <c r="T101" i="1"/>
  <c r="V101" i="1"/>
  <c r="S99" i="1"/>
  <c r="S100" i="1"/>
  <c r="S101" i="1"/>
  <c r="P99" i="1"/>
  <c r="P100" i="1"/>
  <c r="P101" i="1"/>
  <c r="P80" i="1"/>
  <c r="P81" i="1"/>
  <c r="T80" i="1"/>
  <c r="V80" i="1"/>
  <c r="T81" i="1"/>
  <c r="V81" i="1"/>
  <c r="S80" i="1"/>
  <c r="S81" i="1"/>
  <c r="P66" i="1"/>
  <c r="S108" i="1"/>
  <c r="S110" i="1"/>
  <c r="S117" i="1"/>
  <c r="M111" i="1"/>
  <c r="P111" i="1"/>
  <c r="P113" i="1"/>
  <c r="A105" i="1"/>
  <c r="A106" i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T84" i="1"/>
  <c r="V84" i="1" s="1"/>
  <c r="T88" i="1"/>
  <c r="V88" i="1" s="1"/>
  <c r="T89" i="1"/>
  <c r="V89" i="1"/>
  <c r="T90" i="1"/>
  <c r="V90" i="1"/>
  <c r="T92" i="1"/>
  <c r="V92" i="1" s="1"/>
  <c r="T94" i="1"/>
  <c r="V94" i="1" s="1"/>
  <c r="T96" i="1"/>
  <c r="V96" i="1"/>
  <c r="T97" i="1"/>
  <c r="V97" i="1"/>
  <c r="T98" i="1"/>
  <c r="V98" i="1" s="1"/>
  <c r="S88" i="1"/>
  <c r="S89" i="1"/>
  <c r="S90" i="1"/>
  <c r="S91" i="1"/>
  <c r="S92" i="1"/>
  <c r="S94" i="1"/>
  <c r="S96" i="1"/>
  <c r="S97" i="1"/>
  <c r="S98" i="1"/>
  <c r="P88" i="1"/>
  <c r="P89" i="1"/>
  <c r="P90" i="1"/>
  <c r="P91" i="1"/>
  <c r="P92" i="1"/>
  <c r="P93" i="1"/>
  <c r="P94" i="1"/>
  <c r="P95" i="1"/>
  <c r="P97" i="1"/>
  <c r="P98" i="1"/>
  <c r="A85" i="1"/>
  <c r="A86" i="1"/>
  <c r="A87" i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T106" i="1"/>
  <c r="V106" i="1" s="1"/>
  <c r="T71" i="1"/>
  <c r="V71" i="1"/>
  <c r="T74" i="1"/>
  <c r="V74" i="1"/>
  <c r="T77" i="1"/>
  <c r="V77" i="1"/>
  <c r="T78" i="1"/>
  <c r="V78" i="1" s="1"/>
  <c r="T79" i="1"/>
  <c r="V79" i="1"/>
  <c r="S71" i="1"/>
  <c r="S74" i="1"/>
  <c r="S77" i="1"/>
  <c r="S78" i="1"/>
  <c r="S79" i="1"/>
  <c r="P71" i="1"/>
  <c r="P72" i="1"/>
  <c r="P73" i="1"/>
  <c r="P74" i="1"/>
  <c r="P77" i="1"/>
  <c r="P78" i="1"/>
  <c r="P79" i="1"/>
  <c r="A66" i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T69" i="1"/>
  <c r="V69" i="1" s="1"/>
  <c r="S69" i="1"/>
  <c r="T85" i="1"/>
  <c r="V85" i="1"/>
  <c r="T86" i="1"/>
  <c r="V86" i="1"/>
  <c r="T87" i="1"/>
  <c r="V87" i="1" s="1"/>
  <c r="S86" i="1"/>
  <c r="P85" i="1"/>
  <c r="P86" i="1"/>
  <c r="P69" i="1"/>
  <c r="S70" i="1"/>
  <c r="S85" i="1"/>
  <c r="S84" i="1"/>
  <c r="S67" i="1"/>
  <c r="P107" i="1"/>
  <c r="P87" i="1"/>
  <c r="P68" i="1"/>
  <c r="P70" i="1"/>
  <c r="T70" i="1"/>
  <c r="V70" i="1"/>
  <c r="S124" i="1"/>
  <c r="P124" i="1"/>
  <c r="T124" i="1"/>
  <c r="V124" i="1"/>
  <c r="T68" i="1"/>
  <c r="V68" i="1"/>
  <c r="S87" i="1"/>
  <c r="S68" i="1"/>
  <c r="S106" i="1"/>
  <c r="P84" i="1"/>
  <c r="P67" i="1"/>
  <c r="T67" i="1"/>
  <c r="V67" i="1"/>
  <c r="T107" i="1"/>
  <c r="V107" i="1" s="1"/>
  <c r="S93" i="1"/>
  <c r="S114" i="1"/>
  <c r="T75" i="1"/>
  <c r="V75" i="1"/>
  <c r="S112" i="1"/>
  <c r="S73" i="1"/>
  <c r="P104" i="1"/>
  <c r="T105" i="1"/>
  <c r="V105" i="1" s="1"/>
  <c r="T108" i="1"/>
  <c r="V108" i="1"/>
  <c r="T117" i="1"/>
  <c r="V117" i="1" s="1"/>
  <c r="T116" i="1"/>
  <c r="S118" i="1"/>
  <c r="P106" i="1"/>
  <c r="T114" i="1"/>
  <c r="V114" i="1" s="1"/>
  <c r="T111" i="1"/>
  <c r="V111" i="1" s="1"/>
  <c r="T91" i="1"/>
  <c r="V91" i="1"/>
  <c r="P119" i="1"/>
  <c r="N122" i="1"/>
  <c r="P122" i="1" s="1"/>
  <c r="P82" i="1"/>
  <c r="M41" i="1" l="1"/>
  <c r="M54" i="1"/>
  <c r="M55" i="1" s="1"/>
  <c r="R41" i="1"/>
  <c r="R54" i="1"/>
  <c r="N40" i="1"/>
  <c r="P65" i="1"/>
  <c r="U65" i="1"/>
  <c r="S113" i="1"/>
  <c r="T113" i="1"/>
  <c r="V113" i="1" s="1"/>
  <c r="Q65" i="1"/>
  <c r="T66" i="1"/>
  <c r="V66" i="1" s="1"/>
  <c r="P110" i="1"/>
  <c r="T104" i="1"/>
  <c r="V104" i="1" s="1"/>
  <c r="S120" i="1"/>
  <c r="U122" i="1"/>
  <c r="V122" i="1" s="1"/>
  <c r="T118" i="1"/>
  <c r="V118" i="1" s="1"/>
  <c r="T109" i="1"/>
  <c r="V109" i="1" s="1"/>
  <c r="S72" i="1"/>
  <c r="T95" i="1"/>
  <c r="V95" i="1" s="1"/>
  <c r="Q115" i="1"/>
  <c r="T65" i="1" l="1"/>
  <c r="V65" i="1" s="1"/>
  <c r="X65" i="1"/>
  <c r="Q54" i="1"/>
  <c r="S65" i="1"/>
  <c r="R55" i="1"/>
  <c r="U54" i="1"/>
  <c r="U55" i="1" s="1"/>
  <c r="N54" i="1"/>
  <c r="N41" i="1"/>
  <c r="U40" i="1"/>
  <c r="U41" i="1" s="1"/>
  <c r="P40" i="1"/>
  <c r="P41" i="1" s="1"/>
  <c r="T115" i="1"/>
  <c r="V115" i="1" s="1"/>
  <c r="S115" i="1"/>
  <c r="P54" i="1" l="1"/>
  <c r="P55" i="1" s="1"/>
  <c r="N55" i="1"/>
  <c r="S54" i="1"/>
  <c r="Q40" i="1"/>
  <c r="Q55" i="1"/>
  <c r="T55" i="1" s="1"/>
  <c r="T54" i="1"/>
  <c r="S40" i="1" l="1"/>
  <c r="Q41" i="1"/>
  <c r="T40" i="1"/>
  <c r="T41" i="1" s="1"/>
  <c r="S55" i="1"/>
  <c r="V55" i="1" s="1"/>
  <c r="V54" i="1"/>
  <c r="S41" i="1" l="1"/>
  <c r="V40" i="1"/>
  <c r="X41" i="1" l="1"/>
  <c r="V41" i="1"/>
</calcChain>
</file>

<file path=xl/sharedStrings.xml><?xml version="1.0" encoding="utf-8"?>
<sst xmlns="http://schemas.openxmlformats.org/spreadsheetml/2006/main" count="287" uniqueCount="153">
  <si>
    <t xml:space="preserve">1. </t>
  </si>
  <si>
    <t>2.</t>
  </si>
  <si>
    <t>3.</t>
  </si>
  <si>
    <t>Звіт про виконання паспорта бюджетної програми</t>
  </si>
  <si>
    <t>Наказ Міністерства фінансів України</t>
  </si>
  <si>
    <t>26 серпня 2014 року № 836</t>
  </si>
  <si>
    <t>(у редакції наказу Міністерства фінансів України</t>
  </si>
  <si>
    <t>ЗАТВЕРДЖЕНО</t>
  </si>
  <si>
    <t>загальний фонд</t>
  </si>
  <si>
    <t>спеціальний фонд</t>
  </si>
  <si>
    <t>усього</t>
  </si>
  <si>
    <t>Затверджено у паспорті бюджетної  програми</t>
  </si>
  <si>
    <t>Відхилення</t>
  </si>
  <si>
    <t>6.</t>
  </si>
  <si>
    <t>Усього</t>
  </si>
  <si>
    <t>№ з/п</t>
  </si>
  <si>
    <t xml:space="preserve">7. </t>
  </si>
  <si>
    <t>Найменування місцевої/ регіональної програми</t>
  </si>
  <si>
    <t>Одиниця виміру</t>
  </si>
  <si>
    <t xml:space="preserve">Джерело інформації </t>
  </si>
  <si>
    <t>Показники</t>
  </si>
  <si>
    <t>(підпис)</t>
  </si>
  <si>
    <t>розрахунково</t>
  </si>
  <si>
    <t>затрат</t>
  </si>
  <si>
    <t>ефективності</t>
  </si>
  <si>
    <t>якості</t>
  </si>
  <si>
    <t>0320</t>
  </si>
  <si>
    <t>(код Програмної класифікації видатків  та кредитування місцевого бюджету)</t>
  </si>
  <si>
    <t>03356163</t>
  </si>
  <si>
    <t>(код за ЄДРПОУ)</t>
  </si>
  <si>
    <t>(код бюджету)</t>
  </si>
  <si>
    <t>(найменування головного розпорядника коштів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</si>
  <si>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</si>
  <si>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Типової  програмної класифікації видатків  та кредитування місцевого бюджету)</t>
  </si>
  <si>
    <t>(код Фунціональної  класифікації видатків  та кредитування бюджету)</t>
  </si>
  <si>
    <t xml:space="preserve">гривень 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</si>
  <si>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</si>
  <si>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</si>
  <si>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Забезпечення безпечних умов перебування та відпочинку населення на водних об’єктах</t>
  </si>
  <si>
    <t>Мета бюджетної програми</t>
  </si>
  <si>
    <t>8.</t>
  </si>
  <si>
    <t>Завдання бюджетної програми</t>
  </si>
  <si>
    <t xml:space="preserve">Завдання </t>
  </si>
  <si>
    <t>4.</t>
  </si>
  <si>
    <t>5.</t>
  </si>
  <si>
    <t>Касові видатки (надані кредити з бюджету)</t>
  </si>
  <si>
    <t xml:space="preserve">Видатки (надані кредити з бюджету) та напрями використання бюджетних коштів за бюджетною програмою </t>
  </si>
  <si>
    <t>Видатки (надані кредити з бюджету) на реалізацію місцевих/ регіональних програм, які виконуються в межах бюджетної програми</t>
  </si>
  <si>
    <t xml:space="preserve">9. </t>
  </si>
  <si>
    <t>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</si>
  <si>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</si>
  <si>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</si>
  <si>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(найменування відповідального виконавця)</t>
  </si>
  <si>
    <t>Заходи запобігання та ліквідації надзвичайних ситуацій та наслідків стихійного лиха</t>
  </si>
  <si>
    <t>Створення матеріального резерву місцевого рівня для здійснення заходів спрямованих на запобігання і ліквідацію наслідків надзвичайних ситуацій та їх наслідків, надання допомоги постраждалому населенню, проведення невідкладних відновлювальних робіт</t>
  </si>
  <si>
    <t>Забезпечення своєчасного та якісного проведення невідкладних робіт і заходів, спрямованих на попередження та ліквідацію надзвичайних ситуацій та їх наслідків</t>
  </si>
  <si>
    <t>обсяг видатків на поповнення матеріального резерву місцевого рівня, в т.ч.:</t>
  </si>
  <si>
    <t xml:space="preserve">придбання паливно-мастильних матеріалів  </t>
  </si>
  <si>
    <t>продукту</t>
  </si>
  <si>
    <t>відсоток поповнення матеріального резерву відповідно до номенклатури та обсягу місцевого матеріального резерву для здійснення заходів, спрямованих на запобігання і ліквідацію наслідків надзвичайних ситуацій</t>
  </si>
  <si>
    <t>Управління комунальної інфраструктури Хмельницької міської ради</t>
  </si>
  <si>
    <t>22564000000</t>
  </si>
  <si>
    <t>Цільова Програма попередження виникнення надзвичайних ситуацій та забезпечення 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</t>
  </si>
  <si>
    <t>кв. м</t>
  </si>
  <si>
    <t>Начальник відділу бухгалтерського обліку та звітності - головний бухгалтер</t>
  </si>
  <si>
    <t xml:space="preserve">Завдання 1. Видатки на заходи запобігання та ліквідації надзвичайних ситуацій та наслідків стихійного лиха  </t>
  </si>
  <si>
    <t>від 01 листопада 2022 року № 359)</t>
  </si>
  <si>
    <t>7.1. Аналіз розділу «Видатки (надані кредити з бюджету) та напрями використання бюджетних коштів за бюджетною програмою»</t>
  </si>
  <si>
    <t>9.1. Аналіз показників бюджетної програми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</si>
  <si>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</si>
  <si>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</si>
  <si>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 xml:space="preserve">придбання поліетиленової плівки </t>
  </si>
  <si>
    <t>придбання шиферу хвильового</t>
  </si>
  <si>
    <t>службова записка</t>
  </si>
  <si>
    <t xml:space="preserve">кількість паливно-мастильних матеріалів (бензин), що необхідно придбати </t>
  </si>
  <si>
    <t xml:space="preserve">кількість паливно-мастильних матеріалів (дизельне паливо), що необхідно придбати </t>
  </si>
  <si>
    <t>кількість поліетиленової плівки, що необхідно придбати</t>
  </si>
  <si>
    <t>кількість шиферу хвильового, що необхідно придбати</t>
  </si>
  <si>
    <t>літр</t>
  </si>
  <si>
    <t>шт.</t>
  </si>
  <si>
    <t>куб. м</t>
  </si>
  <si>
    <t>кг</t>
  </si>
  <si>
    <t>лист-звернення, службова записка</t>
  </si>
  <si>
    <t>середні витрати на придбання 1 л паливно-мастильних матеріалів (бензин)</t>
  </si>
  <si>
    <t>середні витрати на придбання 1 л  паливно-мастильних матеріалів (дизельне паливо)</t>
  </si>
  <si>
    <t>середні витрати на придбання 1 кв. м поліетиленової плівки</t>
  </si>
  <si>
    <t>середні витрати на придбання 1 кг саморізів</t>
  </si>
  <si>
    <t>середні витрати на придбання 1 куб. м брусу</t>
  </si>
  <si>
    <t>Пояснення щодо причин розбіжностей між фактичними та затвердженими результативними показниками</t>
  </si>
  <si>
    <t>грн</t>
  </si>
  <si>
    <t>од.</t>
  </si>
  <si>
    <t>9.2. Пояснення щодо причин розбіжностей між фактичними та затвердженими результативними показниками***</t>
  </si>
  <si>
    <t>9.3. Аналіз стану виконання результативних показників</t>
  </si>
  <si>
    <t>Василь КАБАЛЬСЬКИЙ</t>
  </si>
  <si>
    <t>(Власне ім'я, ПРІЗВИЩЕ)</t>
  </si>
  <si>
    <t>Наталія ФУР'ЯНОВА</t>
  </si>
  <si>
    <t>Напрями використання бюджетних коштів*</t>
  </si>
  <si>
    <t>відс.</t>
  </si>
  <si>
    <t>рішення сесії міської ради, виконавчого комітету</t>
  </si>
  <si>
    <t>Пояснення: в зв'язку з тим, що придбана менша кількість матеріальних цінностей.</t>
  </si>
  <si>
    <t>Видатки на заходи запобігання та ліквідації надзвичайних ситуацій та наслідків стихійного лиха - поповнення матеріального резерву</t>
  </si>
  <si>
    <t>Завдання 1. Видатки на заходи запобігання та ліквідації надзвичайних ситуацій та наслідків стихійного лиха</t>
  </si>
  <si>
    <t xml:space="preserve">Заступник директора департаменту інфраструктури міста – начальник управління комунальної інфраструктури </t>
  </si>
  <si>
    <t>придбання обігрівача повітряного</t>
  </si>
  <si>
    <t>придбання скла</t>
  </si>
  <si>
    <t>придбання профнастилу</t>
  </si>
  <si>
    <t>придбання степлера будівельного (в т. ч. скобів до нього)</t>
  </si>
  <si>
    <t xml:space="preserve">придбання цвяхів (шиферних, будівельних) </t>
  </si>
  <si>
    <t>придбання саморізів (в т. ч. саморізів по металу)</t>
  </si>
  <si>
    <t>придбання склорізів</t>
  </si>
  <si>
    <t>придбання мішків (в т.ч. мішки Біг Бег)</t>
  </si>
  <si>
    <t>придбання мобільних пристроїв для приготування їжі</t>
  </si>
  <si>
    <t>придбання плит ОСБ</t>
  </si>
  <si>
    <t>придбання скотча</t>
  </si>
  <si>
    <t>придбання диспенсеру для скотчу</t>
  </si>
  <si>
    <t xml:space="preserve">придбання брусу </t>
  </si>
  <si>
    <t>придбання модульних АЗС</t>
  </si>
  <si>
    <t>кількість обігрівачів повітряних, що необхідно придбати</t>
  </si>
  <si>
    <t>кількість скла, що необхідно придбати, що необхідно придбати</t>
  </si>
  <si>
    <t>кількість профнастилу, що необхідно придбати</t>
  </si>
  <si>
    <t>кількість степлерів будівельних, що необхідно придбати</t>
  </si>
  <si>
    <t>кількість цвяхів (шиферних, будівельних), що необхідно придбати</t>
  </si>
  <si>
    <t>кількість саморізів, що необхідно придбати</t>
  </si>
  <si>
    <t>кількість саморізів по металу, що необхідно придбати</t>
  </si>
  <si>
    <t>кількість склорізів, що необхідно придбати</t>
  </si>
  <si>
    <t>кількість мішків (в т.ч. мішки Біг Бег), що необхідно придбати</t>
  </si>
  <si>
    <t>кількість мобільних пристроїв для приготування їжі, що необхідно придбати</t>
  </si>
  <si>
    <t>кількість плит ОСБ, що необхідно придбати</t>
  </si>
  <si>
    <t>кількість скотчу, що необхідно придбати</t>
  </si>
  <si>
    <t>кількість диспенсерів для скотчу, що необхідно придбати</t>
  </si>
  <si>
    <t>кількість брусу, що необхідно придбати</t>
  </si>
  <si>
    <t>кількість модульних АЗС, що необхідно придбати</t>
  </si>
  <si>
    <t>середні витрати на придбання 1 обігрівача</t>
  </si>
  <si>
    <t>середні витрати на придбання 1 кв. м скла</t>
  </si>
  <si>
    <t>середні витрати на придбання 1 кв. м профнастилу</t>
  </si>
  <si>
    <t>середні витрати на придбання 1 степлера будівельного</t>
  </si>
  <si>
    <t xml:space="preserve">середні витрати на придбання 1 кг цвяхів (шиферних, будівельних) </t>
  </si>
  <si>
    <t>середні витрати на придбання 100 шт. саморізів по металу</t>
  </si>
  <si>
    <t>середні витрати на придбання 1 склоріза</t>
  </si>
  <si>
    <t>середні витрати на придбання 1 мішка</t>
  </si>
  <si>
    <t>середні витрати на придбання 1 мобільного пристрою для приготування їжі</t>
  </si>
  <si>
    <t>середні витрати на придбання 1 плити ОСБ</t>
  </si>
  <si>
    <t>середні витрати на придбання 1 шт. скотчу</t>
  </si>
  <si>
    <t>середні витрати на придбання 1 диспенсеру для скотчу</t>
  </si>
  <si>
    <t>середні витрати на придбання 1 шт. шиферу хвильового</t>
  </si>
  <si>
    <t xml:space="preserve">середні витрати на придбання 1 модульної АЗС </t>
  </si>
  <si>
    <t xml:space="preserve">Пояснення: виникла економія коштів за результатами проведених тендерних закупівель та за рахунок дешевших пропозицій наданих постачальниками, разом з тим незначне недоосвоєння коштів у зв'язку з відсутністю потреби у придбанні та використанні деяких видів матеріалів.  </t>
  </si>
  <si>
    <r>
      <t xml:space="preserve">Пояснення: п. 3-6, 8, 9, 17, 18 - економія коштів, п. 7, 10, 13-15 - </t>
    </r>
    <r>
      <rPr>
        <sz val="12"/>
        <rFont val="Times New Roman"/>
        <family val="1"/>
        <charset val="204"/>
      </rPr>
      <t>не освоєння коштів у зв'язку з відсутністю потреби у придбанні та використанні зазначених матеріалів</t>
    </r>
    <r>
      <rPr>
        <sz val="12"/>
        <color indexed="8"/>
        <rFont val="Times New Roman"/>
        <family val="1"/>
        <charset val="204"/>
      </rPr>
      <t xml:space="preserve">, 12- недоосвоєння коштів через розірвання договору у у зв'язку з відмовою постачальника від виконання своїх зобовязань з поставки товару. </t>
    </r>
  </si>
  <si>
    <t xml:space="preserve">Пояснення: п.7, 10, 13, 15 - відсутність потреби у придбанні та використанні степлера будівельного (в т. ч. скобів до нього), слорізів, плит ОСБ, скотчу та диспенсеру для скотчу, п.13 - через розірвання договору придбана менша кількість мобільних пристроїв для приготування їжі, п. 18- фактична кількість придбаного брусу. </t>
  </si>
  <si>
    <t>Аналіз стану виконання результативних показників: затрат - кошти освоєні в не повному обсязі у зв'язку з придбанням меншої кількості мобільних пристроїв для приготування їжі, продукту- придбання п'яти видів матеріальних цінностей не здійснювалося взагалі, ефективності - в більшості позиціях економія коштів, придбання п'яти видів матеріальних цінностей не здійснювалося взагалі, якості - у зв'язку з придбанням не повного обсягу матеріалів.</t>
  </si>
  <si>
    <t>Виконання бюджетної програми становить 90,7 % до затверджених призначень в 2023 р.</t>
  </si>
  <si>
    <t>Пояснення:  2-5, 8-10, 18, 19 економія коштів, 7, 11, 14-16 - придбання не здійснювалося, п. 13 - недоосвоєння коштів через розірвання договору</t>
  </si>
  <si>
    <t>місцевого бюджету на 01.01.2024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</si>
</sst>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0.0"/>
    <numFmt numFmtId="179" formatCode="#,##0.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5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</cellStyleXfs>
  <cellXfs count="191">
    <xf numFmtId="0" fontId="0" fillId="0" borderId="0" xfId="0"/>
    <xf numFmtId="0" fontId="3" fillId="0" borderId="0" xfId="3" applyFont="1" applyAlignment="1"/>
    <xf numFmtId="0" fontId="4" fillId="0" borderId="0" xfId="0" applyFont="1" applyAlignment="1">
      <alignment horizontal="left"/>
    </xf>
    <xf numFmtId="0" fontId="2" fillId="0" borderId="0" xfId="2" applyFont="1" applyAlignment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Border="1"/>
    <xf numFmtId="0" fontId="9" fillId="0" borderId="1" xfId="0" applyFont="1" applyBorder="1" applyAlignment="1">
      <alignment vertical="center" wrapText="1"/>
    </xf>
    <xf numFmtId="0" fontId="2" fillId="0" borderId="0" xfId="0" applyFont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/>
    <xf numFmtId="0" fontId="2" fillId="0" borderId="1" xfId="0" applyFont="1" applyBorder="1" applyAlignment="1">
      <alignment vertical="center" wrapText="1"/>
    </xf>
    <xf numFmtId="0" fontId="7" fillId="0" borderId="1" xfId="2" applyFont="1" applyBorder="1" applyAlignment="1">
      <alignment horizontal="left" vertical="center" wrapText="1"/>
    </xf>
    <xf numFmtId="0" fontId="10" fillId="0" borderId="0" xfId="0" applyFont="1"/>
    <xf numFmtId="49" fontId="2" fillId="0" borderId="0" xfId="3" applyNumberFormat="1" applyFont="1" applyBorder="1" applyAlignment="1">
      <alignment horizontal="center" vertical="center"/>
    </xf>
    <xf numFmtId="0" fontId="2" fillId="0" borderId="0" xfId="3" applyFont="1" applyBorder="1" applyAlignment="1">
      <alignment vertical="top"/>
    </xf>
    <xf numFmtId="0" fontId="9" fillId="0" borderId="0" xfId="0" applyFont="1" applyBorder="1" applyAlignment="1"/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/>
    <xf numFmtId="0" fontId="4" fillId="0" borderId="0" xfId="3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left"/>
    </xf>
    <xf numFmtId="0" fontId="2" fillId="0" borderId="5" xfId="3" applyFont="1" applyBorder="1" applyAlignment="1"/>
    <xf numFmtId="0" fontId="8" fillId="0" borderId="5" xfId="3" applyFont="1" applyBorder="1" applyAlignment="1"/>
    <xf numFmtId="0" fontId="2" fillId="0" borderId="0" xfId="3" applyFont="1" applyBorder="1" applyAlignment="1"/>
    <xf numFmtId="0" fontId="8" fillId="0" borderId="0" xfId="3" applyFont="1" applyBorder="1" applyAlignment="1"/>
    <xf numFmtId="0" fontId="2" fillId="0" borderId="0" xfId="3" applyFont="1" applyAlignment="1">
      <alignment horizontal="center"/>
    </xf>
    <xf numFmtId="0" fontId="2" fillId="0" borderId="0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0" xfId="3" applyFont="1" applyFill="1" applyBorder="1" applyAlignment="1" applyProtection="1">
      <alignment vertical="center" wrapText="1"/>
    </xf>
    <xf numFmtId="0" fontId="2" fillId="0" borderId="0" xfId="3" applyFont="1"/>
    <xf numFmtId="0" fontId="2" fillId="0" borderId="5" xfId="3" applyFont="1" applyBorder="1"/>
    <xf numFmtId="0" fontId="0" fillId="0" borderId="5" xfId="0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0" xfId="2" applyFont="1" applyAlignment="1">
      <alignment horizontal="center"/>
    </xf>
    <xf numFmtId="0" fontId="1" fillId="0" borderId="0" xfId="3"/>
    <xf numFmtId="1" fontId="2" fillId="0" borderId="0" xfId="2" applyNumberFormat="1" applyFont="1" applyBorder="1" applyAlignment="1">
      <alignment horizontal="center" vertical="center" wrapText="1"/>
    </xf>
    <xf numFmtId="0" fontId="2" fillId="0" borderId="0" xfId="3" applyFont="1" applyBorder="1"/>
    <xf numFmtId="0" fontId="10" fillId="0" borderId="1" xfId="0" applyFont="1" applyBorder="1"/>
    <xf numFmtId="0" fontId="12" fillId="0" borderId="0" xfId="0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1" applyFont="1" applyAlignment="1"/>
    <xf numFmtId="0" fontId="2" fillId="0" borderId="0" xfId="2" applyFont="1" applyBorder="1" applyAlignment="1">
      <alignment vertical="center" wrapText="1"/>
    </xf>
    <xf numFmtId="0" fontId="14" fillId="0" borderId="0" xfId="0" applyFont="1" applyAlignment="1">
      <alignment horizontal="left"/>
    </xf>
    <xf numFmtId="0" fontId="2" fillId="0" borderId="0" xfId="1" applyFont="1" applyFill="1" applyAlignment="1"/>
    <xf numFmtId="4" fontId="2" fillId="0" borderId="2" xfId="2" applyNumberFormat="1" applyFont="1" applyFill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/>
    <xf numFmtId="0" fontId="13" fillId="0" borderId="1" xfId="2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2" fillId="0" borderId="1" xfId="2" applyFont="1" applyBorder="1" applyAlignment="1">
      <alignment horizontal="center" vertical="center" wrapText="1"/>
    </xf>
    <xf numFmtId="0" fontId="9" fillId="0" borderId="2" xfId="0" applyFont="1" applyBorder="1"/>
    <xf numFmtId="4" fontId="2" fillId="0" borderId="1" xfId="2" applyNumberFormat="1" applyFont="1" applyFill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/>
    </xf>
    <xf numFmtId="0" fontId="12" fillId="0" borderId="0" xfId="0" applyFont="1" applyFill="1" applyBorder="1" applyAlignment="1">
      <alignment horizontal="left" wrapText="1"/>
    </xf>
    <xf numFmtId="0" fontId="4" fillId="0" borderId="0" xfId="0" applyFont="1" applyBorder="1" applyAlignment="1">
      <alignment horizontal="center"/>
    </xf>
    <xf numFmtId="0" fontId="3" fillId="0" borderId="0" xfId="0" applyFont="1"/>
    <xf numFmtId="0" fontId="16" fillId="0" borderId="0" xfId="0" applyFont="1"/>
    <xf numFmtId="0" fontId="16" fillId="0" borderId="0" xfId="0" applyFont="1" applyBorder="1"/>
    <xf numFmtId="174" fontId="16" fillId="0" borderId="0" xfId="0" applyNumberFormat="1" applyFont="1"/>
    <xf numFmtId="0" fontId="16" fillId="0" borderId="0" xfId="0" applyFont="1" applyBorder="1" applyAlignment="1">
      <alignment vertical="center"/>
    </xf>
    <xf numFmtId="2" fontId="16" fillId="0" borderId="0" xfId="0" applyNumberFormat="1" applyFont="1"/>
    <xf numFmtId="4" fontId="15" fillId="0" borderId="1" xfId="2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7" fillId="0" borderId="0" xfId="2" applyFont="1" applyBorder="1" applyAlignment="1">
      <alignment horizontal="left" vertical="center" wrapText="1"/>
    </xf>
    <xf numFmtId="4" fontId="9" fillId="0" borderId="0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center" vertical="center"/>
    </xf>
    <xf numFmtId="4" fontId="12" fillId="0" borderId="6" xfId="0" applyNumberFormat="1" applyFont="1" applyBorder="1" applyAlignment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2" fillId="0" borderId="0" xfId="0" applyFont="1" applyBorder="1" applyAlignment="1"/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3" fontId="2" fillId="0" borderId="1" xfId="2" applyNumberFormat="1" applyFont="1" applyFill="1" applyBorder="1" applyAlignment="1">
      <alignment horizontal="center" vertical="center" wrapText="1"/>
    </xf>
    <xf numFmtId="174" fontId="9" fillId="0" borderId="0" xfId="0" applyNumberFormat="1" applyFont="1"/>
    <xf numFmtId="3" fontId="9" fillId="0" borderId="0" xfId="0" applyNumberFormat="1" applyFont="1"/>
    <xf numFmtId="0" fontId="15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/>
    </xf>
    <xf numFmtId="0" fontId="9" fillId="0" borderId="5" xfId="0" applyFont="1" applyBorder="1"/>
    <xf numFmtId="0" fontId="2" fillId="0" borderId="0" xfId="0" applyNumberFormat="1" applyFont="1" applyBorder="1" applyAlignment="1">
      <alignment vertical="center" wrapText="1"/>
    </xf>
    <xf numFmtId="179" fontId="12" fillId="0" borderId="1" xfId="0" applyNumberFormat="1" applyFont="1" applyBorder="1" applyAlignment="1">
      <alignment horizontal="center" vertical="center"/>
    </xf>
    <xf numFmtId="4" fontId="12" fillId="0" borderId="7" xfId="0" applyNumberFormat="1" applyFont="1" applyBorder="1" applyAlignment="1">
      <alignment horizontal="center" vertical="center"/>
    </xf>
    <xf numFmtId="179" fontId="12" fillId="0" borderId="6" xfId="0" applyNumberFormat="1" applyFont="1" applyBorder="1" applyAlignment="1">
      <alignment horizontal="center" vertical="center"/>
    </xf>
    <xf numFmtId="3" fontId="15" fillId="0" borderId="0" xfId="0" applyNumberFormat="1" applyFont="1"/>
    <xf numFmtId="0" fontId="15" fillId="0" borderId="0" xfId="0" applyFont="1"/>
    <xf numFmtId="174" fontId="16" fillId="0" borderId="0" xfId="0" applyNumberFormat="1" applyFont="1" applyBorder="1"/>
    <xf numFmtId="4" fontId="2" fillId="0" borderId="0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4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0" xfId="2" applyFont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vertical="center" wrapText="1"/>
    </xf>
    <xf numFmtId="0" fontId="2" fillId="0" borderId="6" xfId="0" applyNumberFormat="1" applyFont="1" applyBorder="1" applyAlignment="1">
      <alignment vertical="center" wrapText="1"/>
    </xf>
    <xf numFmtId="0" fontId="2" fillId="0" borderId="7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2" fillId="0" borderId="5" xfId="0" quotePrefix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2" fontId="2" fillId="0" borderId="5" xfId="3" applyNumberFormat="1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top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2" xfId="2" applyFont="1" applyBorder="1" applyAlignment="1">
      <alignment horizontal="left" vertical="center" wrapText="1"/>
    </xf>
    <xf numFmtId="0" fontId="2" fillId="0" borderId="6" xfId="2" applyFont="1" applyBorder="1" applyAlignment="1">
      <alignment horizontal="left" vertical="center" wrapText="1"/>
    </xf>
    <xf numFmtId="0" fontId="2" fillId="0" borderId="7" xfId="2" applyFont="1" applyBorder="1" applyAlignment="1">
      <alignment horizontal="left" vertical="center" wrapText="1"/>
    </xf>
    <xf numFmtId="0" fontId="2" fillId="0" borderId="5" xfId="3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 vertical="justify"/>
    </xf>
    <xf numFmtId="0" fontId="4" fillId="0" borderId="0" xfId="3" applyFont="1" applyBorder="1" applyAlignment="1">
      <alignment horizontal="center" vertical="top" wrapText="1"/>
    </xf>
    <xf numFmtId="0" fontId="13" fillId="0" borderId="0" xfId="0" applyFont="1" applyAlignment="1">
      <alignment horizontal="center"/>
    </xf>
    <xf numFmtId="49" fontId="2" fillId="0" borderId="0" xfId="3" applyNumberFormat="1" applyFont="1" applyBorder="1" applyAlignment="1">
      <alignment horizontal="center"/>
    </xf>
    <xf numFmtId="0" fontId="2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0" xfId="3" applyFont="1" applyFill="1" applyBorder="1" applyAlignment="1" applyProtection="1">
      <alignment horizontal="left" wrapText="1"/>
    </xf>
    <xf numFmtId="0" fontId="7" fillId="0" borderId="2" xfId="2" applyFont="1" applyBorder="1" applyAlignment="1">
      <alignment horizontal="left" vertical="center" wrapText="1"/>
    </xf>
    <xf numFmtId="0" fontId="7" fillId="0" borderId="6" xfId="2" applyFont="1" applyBorder="1" applyAlignment="1">
      <alignment horizontal="left" vertical="center" wrapText="1"/>
    </xf>
    <xf numFmtId="0" fontId="7" fillId="0" borderId="7" xfId="2" applyFont="1" applyBorder="1" applyAlignment="1">
      <alignment horizontal="left" vertical="center" wrapText="1"/>
    </xf>
    <xf numFmtId="4" fontId="15" fillId="0" borderId="1" xfId="2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2" fillId="0" borderId="2" xfId="2" applyFont="1" applyBorder="1" applyAlignment="1">
      <alignment vertical="center" wrapText="1"/>
    </xf>
    <xf numFmtId="0" fontId="2" fillId="0" borderId="6" xfId="2" applyFont="1" applyBorder="1" applyAlignment="1">
      <alignment vertical="center" wrapText="1"/>
    </xf>
    <xf numFmtId="0" fontId="2" fillId="0" borderId="7" xfId="2" applyFont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5" fillId="0" borderId="2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174" fontId="15" fillId="0" borderId="2" xfId="0" applyNumberFormat="1" applyFont="1" applyBorder="1" applyAlignment="1">
      <alignment vertical="center"/>
    </xf>
    <xf numFmtId="174" fontId="15" fillId="0" borderId="6" xfId="0" applyNumberFormat="1" applyFont="1" applyBorder="1" applyAlignment="1">
      <alignment vertical="center"/>
    </xf>
    <xf numFmtId="174" fontId="15" fillId="0" borderId="7" xfId="0" applyNumberFormat="1" applyFont="1" applyBorder="1" applyAlignment="1">
      <alignment vertical="center"/>
    </xf>
    <xf numFmtId="174" fontId="15" fillId="0" borderId="2" xfId="0" applyNumberFormat="1" applyFont="1" applyBorder="1" applyAlignment="1">
      <alignment horizontal="left" vertical="center"/>
    </xf>
    <xf numFmtId="174" fontId="15" fillId="0" borderId="6" xfId="0" applyNumberFormat="1" applyFont="1" applyBorder="1" applyAlignment="1">
      <alignment horizontal="left" vertical="center"/>
    </xf>
    <xf numFmtId="174" fontId="15" fillId="0" borderId="7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left" vertical="center" wrapText="1"/>
    </xf>
    <xf numFmtId="0" fontId="9" fillId="0" borderId="2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2" xfId="0" applyFont="1" applyBorder="1" applyAlignment="1"/>
    <xf numFmtId="0" fontId="9" fillId="0" borderId="6" xfId="0" applyFont="1" applyBorder="1" applyAlignment="1"/>
    <xf numFmtId="0" fontId="9" fillId="0" borderId="7" xfId="0" applyFont="1" applyBorder="1" applyAlignment="1"/>
  </cellXfs>
  <cellStyles count="4">
    <cellStyle name="Звичайний" xfId="0" builtinId="0"/>
    <cellStyle name="Обычный_Лист1" xfId="1"/>
    <cellStyle name="Обычный_Паспорт_Звіт 2012 остання сесія 2" xfId="2"/>
    <cellStyle name="Обычный_Шаблон паспорта" xfId="3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58"/>
  <sheetViews>
    <sheetView tabSelected="1" view="pageBreakPreview" zoomScaleNormal="100" zoomScaleSheetLayoutView="100" workbookViewId="0">
      <selection activeCell="Q106" sqref="Q106"/>
    </sheetView>
  </sheetViews>
  <sheetFormatPr defaultRowHeight="15" x14ac:dyDescent="0.25"/>
  <cols>
    <col min="1" max="1" width="4.85546875" style="4" customWidth="1"/>
    <col min="2" max="2" width="11.7109375" style="4" customWidth="1"/>
    <col min="3" max="3" width="10.28515625" style="4" customWidth="1"/>
    <col min="4" max="4" width="10.42578125" style="4" customWidth="1"/>
    <col min="5" max="5" width="15.7109375" style="4" customWidth="1"/>
    <col min="6" max="6" width="0.42578125" style="4" hidden="1" customWidth="1"/>
    <col min="7" max="9" width="3.42578125" style="4" hidden="1" customWidth="1"/>
    <col min="10" max="10" width="13.7109375" style="4" customWidth="1"/>
    <col min="11" max="11" width="12.28515625" style="4" customWidth="1"/>
    <col min="12" max="12" width="17.42578125" style="4" customWidth="1"/>
    <col min="13" max="13" width="14" style="4" customWidth="1"/>
    <col min="14" max="14" width="13.28515625" style="4" customWidth="1"/>
    <col min="15" max="15" width="1" style="4" hidden="1" customWidth="1"/>
    <col min="16" max="16" width="12.7109375" style="4" customWidth="1"/>
    <col min="17" max="17" width="13.5703125" style="4" customWidth="1"/>
    <col min="18" max="18" width="12.7109375" style="4" customWidth="1"/>
    <col min="19" max="19" width="13" style="4" customWidth="1"/>
    <col min="20" max="20" width="15" style="4" customWidth="1"/>
    <col min="21" max="22" width="14.140625" style="4" customWidth="1"/>
    <col min="23" max="23" width="9.7109375" style="4" customWidth="1"/>
    <col min="24" max="24" width="11.140625" style="4" customWidth="1"/>
    <col min="25" max="25" width="10.7109375" style="4" customWidth="1"/>
    <col min="26" max="16384" width="9.140625" style="4"/>
  </cols>
  <sheetData>
    <row r="1" spans="1:22" x14ac:dyDescent="0.25">
      <c r="S1" s="1" t="s">
        <v>7</v>
      </c>
    </row>
    <row r="2" spans="1:22" x14ac:dyDescent="0.25">
      <c r="S2" s="1" t="s">
        <v>4</v>
      </c>
    </row>
    <row r="3" spans="1:22" x14ac:dyDescent="0.25">
      <c r="S3" s="1" t="s">
        <v>5</v>
      </c>
    </row>
    <row r="4" spans="1:22" x14ac:dyDescent="0.25">
      <c r="S4" s="2" t="s">
        <v>6</v>
      </c>
    </row>
    <row r="5" spans="1:22" x14ac:dyDescent="0.25">
      <c r="S5" s="2" t="s">
        <v>66</v>
      </c>
    </row>
    <row r="9" spans="1:22" ht="15.75" x14ac:dyDescent="0.25">
      <c r="L9" s="138" t="s">
        <v>3</v>
      </c>
      <c r="M9" s="138"/>
      <c r="N9" s="138"/>
      <c r="O9" s="138"/>
      <c r="P9" s="138"/>
      <c r="Q9" s="138"/>
      <c r="R9" s="138"/>
    </row>
    <row r="10" spans="1:22" ht="15.75" x14ac:dyDescent="0.25">
      <c r="L10" s="138" t="s">
        <v>152</v>
      </c>
      <c r="M10" s="138"/>
      <c r="N10" s="138"/>
      <c r="O10" s="138"/>
      <c r="P10" s="138"/>
      <c r="Q10" s="138"/>
      <c r="R10" s="138"/>
    </row>
    <row r="13" spans="1:22" ht="19.5" customHeight="1" x14ac:dyDescent="0.25">
      <c r="A13" s="24" t="s">
        <v>0</v>
      </c>
      <c r="B13" s="134">
        <v>1400000</v>
      </c>
      <c r="C13" s="134"/>
      <c r="D13" s="134"/>
      <c r="E13" s="32"/>
      <c r="F13" s="30"/>
      <c r="G13" s="30"/>
      <c r="H13" s="30"/>
      <c r="I13" s="30"/>
      <c r="J13" s="134" t="s">
        <v>60</v>
      </c>
      <c r="K13" s="134"/>
      <c r="L13" s="134"/>
      <c r="M13" s="134"/>
      <c r="N13" s="134"/>
      <c r="O13" s="134"/>
      <c r="P13" s="134"/>
      <c r="Q13" s="134"/>
      <c r="R13" s="134"/>
      <c r="U13" s="135" t="s">
        <v>28</v>
      </c>
      <c r="V13" s="135"/>
    </row>
    <row r="14" spans="1:22" ht="42" customHeight="1" x14ac:dyDescent="0.25">
      <c r="A14" s="24"/>
      <c r="B14" s="137" t="s">
        <v>27</v>
      </c>
      <c r="C14" s="137"/>
      <c r="D14" s="137"/>
      <c r="E14" s="20"/>
      <c r="F14" s="26"/>
      <c r="G14" s="20"/>
      <c r="H14" s="20"/>
      <c r="I14" s="20"/>
      <c r="K14" s="136" t="s">
        <v>31</v>
      </c>
      <c r="L14" s="136"/>
      <c r="M14" s="136"/>
      <c r="N14" s="136"/>
      <c r="O14" s="136"/>
      <c r="P14" s="136"/>
      <c r="Q14" s="136"/>
      <c r="R14" s="26"/>
      <c r="U14" s="125" t="s">
        <v>29</v>
      </c>
      <c r="V14" s="125"/>
    </row>
    <row r="15" spans="1:22" ht="15.75" x14ac:dyDescent="0.25">
      <c r="A15" s="24"/>
      <c r="B15" s="5"/>
      <c r="E15" s="7"/>
      <c r="U15" s="29"/>
      <c r="V15" s="29"/>
    </row>
    <row r="16" spans="1:22" ht="19.5" customHeight="1" x14ac:dyDescent="0.25">
      <c r="A16" s="24" t="s">
        <v>1</v>
      </c>
      <c r="B16" s="134">
        <v>1410000</v>
      </c>
      <c r="C16" s="134"/>
      <c r="D16" s="134"/>
      <c r="E16" s="33"/>
      <c r="F16" s="31"/>
      <c r="G16" s="31"/>
      <c r="H16" s="31"/>
      <c r="I16" s="31"/>
      <c r="J16" s="134" t="s">
        <v>60</v>
      </c>
      <c r="K16" s="134"/>
      <c r="L16" s="134"/>
      <c r="M16" s="134"/>
      <c r="N16" s="134"/>
      <c r="O16" s="134"/>
      <c r="P16" s="134"/>
      <c r="Q16" s="134"/>
      <c r="R16" s="134"/>
      <c r="U16" s="135" t="s">
        <v>28</v>
      </c>
      <c r="V16" s="135"/>
    </row>
    <row r="17" spans="1:25" ht="42" customHeight="1" x14ac:dyDescent="0.25">
      <c r="A17" s="24"/>
      <c r="B17" s="137" t="s">
        <v>27</v>
      </c>
      <c r="C17" s="137"/>
      <c r="D17" s="137"/>
      <c r="E17" s="20"/>
      <c r="F17" s="26"/>
      <c r="G17" s="20"/>
      <c r="H17" s="20"/>
      <c r="I17" s="20"/>
      <c r="K17" s="136" t="s">
        <v>52</v>
      </c>
      <c r="L17" s="136"/>
      <c r="M17" s="136"/>
      <c r="N17" s="136"/>
      <c r="O17" s="136"/>
      <c r="P17" s="136"/>
      <c r="Q17" s="136"/>
      <c r="R17" s="26"/>
      <c r="U17" s="125" t="s">
        <v>29</v>
      </c>
      <c r="V17" s="125"/>
    </row>
    <row r="18" spans="1:25" ht="15.75" x14ac:dyDescent="0.25">
      <c r="A18" s="24"/>
      <c r="B18" s="5"/>
      <c r="E18" s="7"/>
      <c r="U18" s="29"/>
      <c r="V18" s="29"/>
    </row>
    <row r="19" spans="1:25" ht="33" customHeight="1" x14ac:dyDescent="0.25">
      <c r="A19" s="24" t="s">
        <v>2</v>
      </c>
      <c r="B19" s="134">
        <v>1418110</v>
      </c>
      <c r="C19" s="134"/>
      <c r="D19" s="134"/>
      <c r="E19" s="18"/>
      <c r="F19" s="18"/>
      <c r="G19" s="18"/>
      <c r="H19" s="18"/>
      <c r="I19" s="18"/>
      <c r="J19" s="104">
        <v>8110</v>
      </c>
      <c r="K19" s="104"/>
      <c r="L19" s="139" t="s">
        <v>26</v>
      </c>
      <c r="M19" s="139"/>
      <c r="P19" s="126" t="s">
        <v>53</v>
      </c>
      <c r="Q19" s="126"/>
      <c r="R19" s="126"/>
      <c r="S19" s="126"/>
      <c r="U19" s="123" t="s">
        <v>61</v>
      </c>
      <c r="V19" s="124"/>
    </row>
    <row r="20" spans="1:25" ht="54" customHeight="1" x14ac:dyDescent="0.25">
      <c r="A20" s="24"/>
      <c r="B20" s="137" t="s">
        <v>27</v>
      </c>
      <c r="C20" s="137"/>
      <c r="D20" s="137"/>
      <c r="E20" s="19"/>
      <c r="F20" s="19"/>
      <c r="G20" s="19"/>
      <c r="H20" s="19"/>
      <c r="I20" s="19"/>
      <c r="J20" s="137" t="s">
        <v>33</v>
      </c>
      <c r="K20" s="137"/>
      <c r="L20" s="127" t="s">
        <v>34</v>
      </c>
      <c r="M20" s="127"/>
      <c r="P20" s="127" t="s">
        <v>32</v>
      </c>
      <c r="Q20" s="127"/>
      <c r="R20" s="127"/>
      <c r="S20" s="127"/>
      <c r="U20" s="125" t="s">
        <v>30</v>
      </c>
      <c r="V20" s="125"/>
    </row>
    <row r="21" spans="1:25" ht="14.25" customHeight="1" x14ac:dyDescent="0.25">
      <c r="A21" s="24"/>
      <c r="B21" s="27"/>
      <c r="C21" s="27"/>
      <c r="D21" s="27"/>
      <c r="E21" s="19"/>
      <c r="F21" s="19"/>
      <c r="G21" s="19"/>
      <c r="H21" s="19"/>
      <c r="I21" s="19"/>
      <c r="J21" s="27"/>
      <c r="K21" s="27"/>
      <c r="L21" s="27"/>
      <c r="M21" s="27"/>
      <c r="P21" s="27"/>
      <c r="Q21" s="27"/>
      <c r="R21" s="27"/>
      <c r="S21" s="27"/>
      <c r="U21" s="28"/>
      <c r="V21" s="28"/>
    </row>
    <row r="22" spans="1:25" ht="22.5" customHeight="1" x14ac:dyDescent="0.25">
      <c r="A22" s="34" t="s">
        <v>43</v>
      </c>
      <c r="B22" s="150" t="s">
        <v>36</v>
      </c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29"/>
      <c r="X22" s="29"/>
    </row>
    <row r="23" spans="1:25" ht="15" customHeight="1" x14ac:dyDescent="0.25">
      <c r="A23" s="51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41"/>
      <c r="U23" s="41"/>
      <c r="V23" s="41"/>
      <c r="W23" s="41"/>
      <c r="X23" s="41"/>
      <c r="Y23" s="7"/>
    </row>
    <row r="24" spans="1:25" ht="21.75" customHeight="1" x14ac:dyDescent="0.25">
      <c r="A24" s="35"/>
      <c r="B24" s="36" t="s">
        <v>15</v>
      </c>
      <c r="C24" s="140" t="s">
        <v>37</v>
      </c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50"/>
      <c r="U24" s="50"/>
      <c r="V24" s="50"/>
      <c r="W24" s="50"/>
      <c r="X24" s="50"/>
      <c r="Y24" s="7"/>
    </row>
    <row r="25" spans="1:25" ht="37.5" customHeight="1" x14ac:dyDescent="0.25">
      <c r="A25" s="35"/>
      <c r="B25" s="36">
        <v>1</v>
      </c>
      <c r="C25" s="141" t="s">
        <v>54</v>
      </c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50"/>
      <c r="U25" s="50"/>
      <c r="V25" s="50"/>
      <c r="W25" s="50"/>
      <c r="X25" s="50"/>
      <c r="Y25" s="7"/>
    </row>
    <row r="26" spans="1:25" ht="11.25" customHeight="1" x14ac:dyDescent="0.25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7"/>
    </row>
    <row r="27" spans="1:25" ht="23.25" customHeight="1" x14ac:dyDescent="0.25">
      <c r="A27" s="34" t="s">
        <v>44</v>
      </c>
      <c r="B27" s="38" t="s">
        <v>39</v>
      </c>
      <c r="C27" s="38"/>
      <c r="D27" s="38"/>
      <c r="E27" s="39" t="s">
        <v>55</v>
      </c>
      <c r="F27" s="39" t="s">
        <v>38</v>
      </c>
      <c r="G27" s="39"/>
      <c r="H27" s="39"/>
      <c r="I27" s="39"/>
      <c r="J27" s="94"/>
      <c r="K27" s="39"/>
      <c r="L27" s="39"/>
      <c r="M27" s="39"/>
      <c r="N27" s="39"/>
      <c r="O27" s="39"/>
      <c r="P27" s="39"/>
      <c r="Q27" s="39"/>
      <c r="R27" s="40"/>
      <c r="S27" s="40"/>
      <c r="T27" s="40"/>
      <c r="U27" s="40"/>
      <c r="V27" s="41"/>
      <c r="W27" s="41"/>
      <c r="X27" s="41"/>
      <c r="Y27" s="7"/>
    </row>
    <row r="28" spans="1:25" ht="18.75" customHeight="1" x14ac:dyDescent="0.25">
      <c r="A28" s="34"/>
      <c r="B28" s="38"/>
      <c r="C28" s="38"/>
      <c r="D28" s="38"/>
      <c r="E28" s="29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1"/>
      <c r="S28" s="41"/>
      <c r="T28" s="41"/>
      <c r="U28" s="41"/>
      <c r="V28" s="41"/>
      <c r="W28" s="41"/>
      <c r="X28" s="41"/>
      <c r="Y28" s="7"/>
    </row>
    <row r="29" spans="1:25" ht="15.75" customHeight="1" x14ac:dyDescent="0.25">
      <c r="A29" s="42" t="s">
        <v>13</v>
      </c>
      <c r="B29" s="3" t="s">
        <v>41</v>
      </c>
      <c r="C29" s="4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29"/>
      <c r="R29" s="29"/>
      <c r="S29" s="29"/>
      <c r="T29" s="41"/>
      <c r="U29" s="41"/>
      <c r="V29" s="41"/>
      <c r="W29" s="41"/>
      <c r="X29" s="41"/>
      <c r="Y29" s="7"/>
    </row>
    <row r="30" spans="1:25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41"/>
      <c r="U30" s="41"/>
      <c r="V30" s="41"/>
      <c r="W30" s="41"/>
      <c r="X30" s="41"/>
      <c r="Y30" s="7"/>
    </row>
    <row r="31" spans="1:25" ht="19.5" customHeight="1" x14ac:dyDescent="0.25">
      <c r="A31" s="35"/>
      <c r="B31" s="36" t="s">
        <v>15</v>
      </c>
      <c r="C31" s="140" t="s">
        <v>42</v>
      </c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50"/>
      <c r="U31" s="50"/>
      <c r="V31" s="50"/>
      <c r="W31" s="50"/>
      <c r="X31" s="50"/>
      <c r="Y31" s="7"/>
    </row>
    <row r="32" spans="1:25" ht="18.75" customHeight="1" x14ac:dyDescent="0.25">
      <c r="A32" s="44"/>
      <c r="B32" s="36">
        <v>1</v>
      </c>
      <c r="C32" s="141" t="s">
        <v>101</v>
      </c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50"/>
      <c r="U32" s="50"/>
      <c r="V32" s="50"/>
      <c r="W32" s="50"/>
      <c r="X32" s="50"/>
      <c r="Y32" s="7"/>
    </row>
    <row r="33" spans="1:26" ht="15.75" x14ac:dyDescent="0.25">
      <c r="B33" s="3"/>
    </row>
    <row r="34" spans="1:26" ht="15.75" x14ac:dyDescent="0.25">
      <c r="A34" s="24" t="s">
        <v>16</v>
      </c>
      <c r="B34" s="23" t="s">
        <v>46</v>
      </c>
    </row>
    <row r="35" spans="1:26" ht="15.75" x14ac:dyDescent="0.25">
      <c r="A35" s="23" t="s">
        <v>67</v>
      </c>
      <c r="B35" s="23"/>
    </row>
    <row r="36" spans="1:26" ht="15.75" x14ac:dyDescent="0.25">
      <c r="B36" s="3"/>
      <c r="V36" s="4" t="s">
        <v>35</v>
      </c>
    </row>
    <row r="37" spans="1:26" ht="31.5" customHeight="1" x14ac:dyDescent="0.25">
      <c r="A37" s="148" t="s">
        <v>15</v>
      </c>
      <c r="B37" s="142" t="s">
        <v>96</v>
      </c>
      <c r="C37" s="143"/>
      <c r="D37" s="143"/>
      <c r="E37" s="143"/>
      <c r="F37" s="143"/>
      <c r="G37" s="143"/>
      <c r="H37" s="143"/>
      <c r="I37" s="143"/>
      <c r="J37" s="143"/>
      <c r="K37" s="143"/>
      <c r="L37" s="144"/>
      <c r="M37" s="110" t="s">
        <v>11</v>
      </c>
      <c r="N37" s="111"/>
      <c r="O37" s="111"/>
      <c r="P37" s="112"/>
      <c r="Q37" s="110" t="s">
        <v>45</v>
      </c>
      <c r="R37" s="111"/>
      <c r="S37" s="112"/>
      <c r="T37" s="110" t="s">
        <v>12</v>
      </c>
      <c r="U37" s="111"/>
      <c r="V37" s="112"/>
      <c r="W37" s="69"/>
      <c r="X37" s="68"/>
      <c r="Y37" s="68"/>
      <c r="Z37" s="68"/>
    </row>
    <row r="38" spans="1:26" ht="36.75" customHeight="1" x14ac:dyDescent="0.25">
      <c r="A38" s="149"/>
      <c r="B38" s="145"/>
      <c r="C38" s="146"/>
      <c r="D38" s="146"/>
      <c r="E38" s="146"/>
      <c r="F38" s="146"/>
      <c r="G38" s="146"/>
      <c r="H38" s="146"/>
      <c r="I38" s="146"/>
      <c r="J38" s="146"/>
      <c r="K38" s="146"/>
      <c r="L38" s="147"/>
      <c r="M38" s="6" t="s">
        <v>8</v>
      </c>
      <c r="N38" s="6" t="s">
        <v>9</v>
      </c>
      <c r="O38" s="6"/>
      <c r="P38" s="6" t="s">
        <v>10</v>
      </c>
      <c r="Q38" s="6" t="s">
        <v>8</v>
      </c>
      <c r="R38" s="12" t="s">
        <v>9</v>
      </c>
      <c r="S38" s="6" t="s">
        <v>10</v>
      </c>
      <c r="T38" s="8" t="s">
        <v>8</v>
      </c>
      <c r="U38" s="6" t="s">
        <v>9</v>
      </c>
      <c r="V38" s="6" t="s">
        <v>10</v>
      </c>
      <c r="W38" s="69"/>
      <c r="X38" s="68"/>
      <c r="Y38" s="68"/>
      <c r="Z38" s="68"/>
    </row>
    <row r="39" spans="1:26" x14ac:dyDescent="0.25">
      <c r="A39" s="10">
        <v>1</v>
      </c>
      <c r="B39" s="129">
        <v>2</v>
      </c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6">
        <v>3</v>
      </c>
      <c r="N39" s="6">
        <v>4</v>
      </c>
      <c r="O39" s="6"/>
      <c r="P39" s="6">
        <v>5</v>
      </c>
      <c r="Q39" s="6">
        <v>6</v>
      </c>
      <c r="R39" s="12">
        <v>7</v>
      </c>
      <c r="S39" s="12">
        <v>8</v>
      </c>
      <c r="T39" s="6">
        <v>9</v>
      </c>
      <c r="U39" s="6">
        <v>10</v>
      </c>
      <c r="V39" s="6">
        <v>11</v>
      </c>
      <c r="W39" s="71"/>
      <c r="X39" s="68"/>
      <c r="Y39" s="68"/>
      <c r="Z39" s="68"/>
    </row>
    <row r="40" spans="1:26" ht="31.5" customHeight="1" x14ac:dyDescent="0.25">
      <c r="A40" s="14"/>
      <c r="B40" s="131" t="s">
        <v>100</v>
      </c>
      <c r="C40" s="132"/>
      <c r="D40" s="132"/>
      <c r="E40" s="132"/>
      <c r="F40" s="132"/>
      <c r="G40" s="132"/>
      <c r="H40" s="132"/>
      <c r="I40" s="132"/>
      <c r="J40" s="132"/>
      <c r="K40" s="132"/>
      <c r="L40" s="133"/>
      <c r="M40" s="73">
        <f>M65</f>
        <v>4361250</v>
      </c>
      <c r="N40" s="154">
        <f>N65</f>
        <v>1550000</v>
      </c>
      <c r="O40" s="154"/>
      <c r="P40" s="13">
        <f>M40+N40</f>
        <v>5911250</v>
      </c>
      <c r="Q40" s="13">
        <f>Q54</f>
        <v>3955012.89</v>
      </c>
      <c r="R40" s="13">
        <f>R65</f>
        <v>728851.7</v>
      </c>
      <c r="S40" s="13">
        <f>Q40+R40</f>
        <v>4683864.59</v>
      </c>
      <c r="T40" s="13">
        <f>Q40-M40</f>
        <v>-406237.10999999987</v>
      </c>
      <c r="U40" s="13">
        <f>R40-N40</f>
        <v>-821148.3</v>
      </c>
      <c r="V40" s="13">
        <f>S40-P40</f>
        <v>-1227385.4100000001</v>
      </c>
      <c r="W40" s="69"/>
      <c r="X40" s="68"/>
      <c r="Y40" s="68"/>
      <c r="Z40" s="68"/>
    </row>
    <row r="41" spans="1:26" ht="19.5" customHeight="1" x14ac:dyDescent="0.25">
      <c r="A41" s="14"/>
      <c r="B41" s="151" t="s">
        <v>14</v>
      </c>
      <c r="C41" s="152"/>
      <c r="D41" s="152"/>
      <c r="E41" s="152"/>
      <c r="F41" s="152"/>
      <c r="G41" s="152"/>
      <c r="H41" s="152"/>
      <c r="I41" s="152"/>
      <c r="J41" s="152"/>
      <c r="K41" s="152"/>
      <c r="L41" s="153"/>
      <c r="M41" s="13">
        <f t="shared" ref="M41:T41" si="0">M40</f>
        <v>4361250</v>
      </c>
      <c r="N41" s="13">
        <f>N40</f>
        <v>1550000</v>
      </c>
      <c r="O41" s="13"/>
      <c r="P41" s="13">
        <f t="shared" si="0"/>
        <v>5911250</v>
      </c>
      <c r="Q41" s="13">
        <f t="shared" si="0"/>
        <v>3955012.89</v>
      </c>
      <c r="R41" s="13">
        <f>R40</f>
        <v>728851.7</v>
      </c>
      <c r="S41" s="13">
        <f t="shared" si="0"/>
        <v>4683864.59</v>
      </c>
      <c r="T41" s="13">
        <f t="shared" si="0"/>
        <v>-406237.10999999987</v>
      </c>
      <c r="U41" s="13">
        <f>U40</f>
        <v>-821148.3</v>
      </c>
      <c r="V41" s="13">
        <f>S41-P41</f>
        <v>-1227385.4100000001</v>
      </c>
      <c r="W41" s="68"/>
      <c r="X41" s="72">
        <f>S41/P41*100</f>
        <v>79.236448974413193</v>
      </c>
      <c r="Y41" s="68"/>
      <c r="Z41" s="68"/>
    </row>
    <row r="42" spans="1:26" ht="19.5" customHeight="1" x14ac:dyDescent="0.25">
      <c r="A42" s="7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8"/>
      <c r="X42" s="68"/>
      <c r="Y42" s="68"/>
      <c r="Z42" s="68"/>
    </row>
    <row r="43" spans="1:26" ht="19.5" customHeight="1" x14ac:dyDescent="0.25">
      <c r="A43" s="74" t="s">
        <v>69</v>
      </c>
      <c r="B43" s="7"/>
      <c r="C43" s="75"/>
      <c r="D43" s="75"/>
      <c r="E43" s="75"/>
      <c r="F43" s="75"/>
      <c r="G43" s="75"/>
      <c r="H43" s="75"/>
      <c r="I43" s="76"/>
      <c r="J43" s="76"/>
      <c r="K43" s="76"/>
      <c r="L43" s="76"/>
      <c r="M43" s="76"/>
      <c r="N43" s="76"/>
      <c r="O43" s="76"/>
      <c r="P43" s="76"/>
      <c r="Q43" s="65"/>
      <c r="R43" s="65"/>
      <c r="S43" s="65"/>
      <c r="T43" s="65"/>
      <c r="U43" s="65"/>
      <c r="V43" s="65"/>
      <c r="W43" s="68"/>
      <c r="X43" s="68"/>
      <c r="Y43" s="68"/>
      <c r="Z43" s="68"/>
    </row>
    <row r="44" spans="1:26" ht="8.25" customHeight="1" x14ac:dyDescent="0.25">
      <c r="B44" s="7"/>
      <c r="C44" s="75"/>
      <c r="D44" s="75"/>
      <c r="E44" s="75"/>
      <c r="F44" s="75"/>
      <c r="G44" s="75"/>
      <c r="H44" s="75"/>
      <c r="I44" s="76"/>
      <c r="J44" s="76"/>
      <c r="K44" s="76"/>
      <c r="L44" s="76"/>
      <c r="M44" s="76"/>
      <c r="N44" s="76"/>
      <c r="O44" s="76"/>
      <c r="P44" s="76"/>
      <c r="Q44" s="65"/>
      <c r="R44" s="65"/>
      <c r="S44" s="65"/>
      <c r="T44" s="65"/>
      <c r="U44" s="65"/>
      <c r="V44" s="65"/>
      <c r="W44" s="68"/>
      <c r="X44" s="68"/>
      <c r="Y44" s="68"/>
      <c r="Z44" s="68"/>
    </row>
    <row r="45" spans="1:26" ht="19.5" customHeight="1" x14ac:dyDescent="0.25">
      <c r="B45" s="77" t="s">
        <v>15</v>
      </c>
      <c r="C45" s="130" t="s">
        <v>70</v>
      </c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65"/>
      <c r="W45" s="68"/>
      <c r="X45" s="68"/>
      <c r="Y45" s="68"/>
      <c r="Z45" s="68"/>
    </row>
    <row r="46" spans="1:26" ht="19.5" customHeight="1" x14ac:dyDescent="0.25">
      <c r="B46" s="77">
        <v>1</v>
      </c>
      <c r="C46" s="130">
        <v>2</v>
      </c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65"/>
      <c r="W46" s="68"/>
      <c r="X46" s="68"/>
      <c r="Y46" s="68"/>
      <c r="Z46" s="68"/>
    </row>
    <row r="47" spans="1:26" ht="37.5" customHeight="1" x14ac:dyDescent="0.25">
      <c r="B47" s="10">
        <v>1</v>
      </c>
      <c r="C47" s="131" t="s">
        <v>146</v>
      </c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3"/>
      <c r="V47" s="65"/>
      <c r="W47" s="68"/>
      <c r="X47" s="68"/>
      <c r="Y47" s="68"/>
      <c r="Z47" s="68"/>
    </row>
    <row r="48" spans="1:26" ht="15" customHeight="1" x14ac:dyDescent="0.25">
      <c r="A48" s="7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8"/>
      <c r="X48" s="68"/>
      <c r="Y48" s="68"/>
      <c r="Z48" s="68"/>
    </row>
    <row r="49" spans="1:26" ht="15.75" x14ac:dyDescent="0.25">
      <c r="A49" s="24" t="s">
        <v>40</v>
      </c>
      <c r="B49" s="3" t="s">
        <v>47</v>
      </c>
      <c r="W49" s="68"/>
      <c r="X49" s="68"/>
      <c r="Y49" s="68"/>
      <c r="Z49" s="68"/>
    </row>
    <row r="50" spans="1:26" ht="15.75" x14ac:dyDescent="0.25">
      <c r="B50" s="3"/>
      <c r="V50" s="4" t="s">
        <v>35</v>
      </c>
      <c r="W50" s="68"/>
      <c r="X50" s="68"/>
      <c r="Y50" s="68"/>
      <c r="Z50" s="68"/>
    </row>
    <row r="51" spans="1:26" ht="30.75" customHeight="1" x14ac:dyDescent="0.25">
      <c r="A51" s="129" t="s">
        <v>15</v>
      </c>
      <c r="B51" s="129" t="s">
        <v>17</v>
      </c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10" t="s">
        <v>11</v>
      </c>
      <c r="N51" s="111"/>
      <c r="O51" s="111"/>
      <c r="P51" s="112"/>
      <c r="Q51" s="110" t="s">
        <v>45</v>
      </c>
      <c r="R51" s="111"/>
      <c r="S51" s="112"/>
      <c r="T51" s="110" t="s">
        <v>12</v>
      </c>
      <c r="U51" s="111"/>
      <c r="V51" s="112"/>
      <c r="W51" s="68"/>
      <c r="X51" s="68"/>
      <c r="Y51" s="68"/>
      <c r="Z51" s="68"/>
    </row>
    <row r="52" spans="1:26" ht="33" customHeight="1" x14ac:dyDescent="0.25">
      <c r="A52" s="129"/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6" t="s">
        <v>8</v>
      </c>
      <c r="N52" s="6" t="s">
        <v>9</v>
      </c>
      <c r="O52" s="6"/>
      <c r="P52" s="6" t="s">
        <v>10</v>
      </c>
      <c r="Q52" s="6" t="s">
        <v>8</v>
      </c>
      <c r="R52" s="12" t="s">
        <v>9</v>
      </c>
      <c r="S52" s="6" t="s">
        <v>10</v>
      </c>
      <c r="T52" s="6" t="s">
        <v>8</v>
      </c>
      <c r="U52" s="6" t="s">
        <v>9</v>
      </c>
      <c r="V52" s="6" t="s">
        <v>10</v>
      </c>
    </row>
    <row r="53" spans="1:26" ht="18" customHeight="1" x14ac:dyDescent="0.25">
      <c r="A53" s="10">
        <v>1</v>
      </c>
      <c r="B53" s="129">
        <v>2</v>
      </c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6">
        <v>3</v>
      </c>
      <c r="N53" s="6">
        <v>4</v>
      </c>
      <c r="O53" s="6"/>
      <c r="P53" s="6">
        <v>5</v>
      </c>
      <c r="Q53" s="6">
        <v>6</v>
      </c>
      <c r="R53" s="12">
        <v>7</v>
      </c>
      <c r="S53" s="12">
        <v>8</v>
      </c>
      <c r="T53" s="6">
        <v>9</v>
      </c>
      <c r="U53" s="6">
        <v>10</v>
      </c>
      <c r="V53" s="6">
        <v>11</v>
      </c>
    </row>
    <row r="54" spans="1:26" ht="69" customHeight="1" x14ac:dyDescent="0.25">
      <c r="A54" s="14"/>
      <c r="B54" s="157" t="s">
        <v>62</v>
      </c>
      <c r="C54" s="158"/>
      <c r="D54" s="158"/>
      <c r="E54" s="158"/>
      <c r="F54" s="158"/>
      <c r="G54" s="158"/>
      <c r="H54" s="158"/>
      <c r="I54" s="158"/>
      <c r="J54" s="158"/>
      <c r="K54" s="158"/>
      <c r="L54" s="159"/>
      <c r="M54" s="55">
        <f>M40</f>
        <v>4361250</v>
      </c>
      <c r="N54" s="92">
        <f>N40</f>
        <v>1550000</v>
      </c>
      <c r="O54" s="92"/>
      <c r="P54" s="92">
        <f>N54+M54</f>
        <v>5911250</v>
      </c>
      <c r="Q54" s="92">
        <f>Q65</f>
        <v>3955012.89</v>
      </c>
      <c r="R54" s="92">
        <f>R40</f>
        <v>728851.7</v>
      </c>
      <c r="S54" s="92">
        <f>Q54+R54</f>
        <v>4683864.59</v>
      </c>
      <c r="T54" s="92">
        <f>Q54-M54</f>
        <v>-406237.10999999987</v>
      </c>
      <c r="U54" s="92">
        <f>R54-N54</f>
        <v>-821148.3</v>
      </c>
      <c r="V54" s="92">
        <f>S54-P54</f>
        <v>-1227385.4100000001</v>
      </c>
    </row>
    <row r="55" spans="1:26" s="17" customFormat="1" ht="21.75" customHeight="1" x14ac:dyDescent="0.2">
      <c r="A55" s="46"/>
      <c r="B55" s="167" t="s">
        <v>14</v>
      </c>
      <c r="C55" s="168"/>
      <c r="D55" s="168"/>
      <c r="E55" s="168"/>
      <c r="F55" s="168"/>
      <c r="G55" s="168"/>
      <c r="H55" s="168"/>
      <c r="I55" s="168"/>
      <c r="J55" s="168"/>
      <c r="K55" s="168"/>
      <c r="L55" s="169"/>
      <c r="M55" s="55">
        <f>M54</f>
        <v>4361250</v>
      </c>
      <c r="N55" s="92">
        <f>N54</f>
        <v>1550000</v>
      </c>
      <c r="O55" s="92"/>
      <c r="P55" s="92">
        <f>SUM(P54:P54)</f>
        <v>5911250</v>
      </c>
      <c r="Q55" s="92">
        <f>Q54</f>
        <v>3955012.89</v>
      </c>
      <c r="R55" s="92">
        <f>R54</f>
        <v>728851.7</v>
      </c>
      <c r="S55" s="92">
        <f>SUM(S54:S54)</f>
        <v>4683864.59</v>
      </c>
      <c r="T55" s="92">
        <f>Q55-M55</f>
        <v>-406237.10999999987</v>
      </c>
      <c r="U55" s="92">
        <f>U54</f>
        <v>-821148.3</v>
      </c>
      <c r="V55" s="92">
        <f>S55-P55</f>
        <v>-1227385.4100000001</v>
      </c>
    </row>
    <row r="57" spans="1:26" ht="15.75" x14ac:dyDescent="0.25">
      <c r="A57" s="47" t="s">
        <v>48</v>
      </c>
      <c r="B57" s="48" t="s">
        <v>49</v>
      </c>
    </row>
    <row r="58" spans="1:26" ht="15.75" x14ac:dyDescent="0.25">
      <c r="A58" s="156" t="s">
        <v>68</v>
      </c>
      <c r="B58" s="156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56"/>
      <c r="O58" s="156"/>
      <c r="P58" s="156"/>
      <c r="Q58" s="156"/>
    </row>
    <row r="59" spans="1:26" ht="12" customHeight="1" x14ac:dyDescent="0.25">
      <c r="B59" s="3"/>
    </row>
    <row r="60" spans="1:26" ht="45.75" customHeight="1" x14ac:dyDescent="0.25">
      <c r="A60" s="129" t="s">
        <v>15</v>
      </c>
      <c r="B60" s="142" t="s">
        <v>20</v>
      </c>
      <c r="C60" s="143"/>
      <c r="D60" s="143"/>
      <c r="E60" s="143"/>
      <c r="F60" s="143"/>
      <c r="G60" s="143"/>
      <c r="H60" s="143"/>
      <c r="I60" s="143"/>
      <c r="J60" s="144"/>
      <c r="K60" s="129" t="s">
        <v>18</v>
      </c>
      <c r="L60" s="148" t="s">
        <v>19</v>
      </c>
      <c r="M60" s="129" t="s">
        <v>11</v>
      </c>
      <c r="N60" s="129"/>
      <c r="O60" s="129"/>
      <c r="P60" s="129"/>
      <c r="Q60" s="110" t="s">
        <v>50</v>
      </c>
      <c r="R60" s="111"/>
      <c r="S60" s="112"/>
      <c r="T60" s="129" t="s">
        <v>12</v>
      </c>
      <c r="U60" s="129"/>
      <c r="V60" s="129"/>
    </row>
    <row r="61" spans="1:26" ht="36" customHeight="1" x14ac:dyDescent="0.25">
      <c r="A61" s="129"/>
      <c r="B61" s="145"/>
      <c r="C61" s="146"/>
      <c r="D61" s="146"/>
      <c r="E61" s="146"/>
      <c r="F61" s="146"/>
      <c r="G61" s="146"/>
      <c r="H61" s="146"/>
      <c r="I61" s="146"/>
      <c r="J61" s="147"/>
      <c r="K61" s="129"/>
      <c r="L61" s="149"/>
      <c r="M61" s="6" t="s">
        <v>8</v>
      </c>
      <c r="N61" s="6" t="s">
        <v>9</v>
      </c>
      <c r="O61" s="6"/>
      <c r="P61" s="6" t="s">
        <v>10</v>
      </c>
      <c r="Q61" s="6" t="s">
        <v>8</v>
      </c>
      <c r="R61" s="6" t="s">
        <v>9</v>
      </c>
      <c r="S61" s="6" t="s">
        <v>10</v>
      </c>
      <c r="T61" s="6" t="s">
        <v>8</v>
      </c>
      <c r="U61" s="6" t="s">
        <v>9</v>
      </c>
      <c r="V61" s="6" t="s">
        <v>10</v>
      </c>
    </row>
    <row r="62" spans="1:26" ht="15.75" customHeight="1" x14ac:dyDescent="0.25">
      <c r="A62" s="6">
        <v>1</v>
      </c>
      <c r="B62" s="110">
        <v>2</v>
      </c>
      <c r="C62" s="111"/>
      <c r="D62" s="111"/>
      <c r="E62" s="111"/>
      <c r="F62" s="111"/>
      <c r="G62" s="111"/>
      <c r="H62" s="111"/>
      <c r="I62" s="111"/>
      <c r="J62" s="112"/>
      <c r="K62" s="6">
        <v>3</v>
      </c>
      <c r="L62" s="25">
        <v>4</v>
      </c>
      <c r="M62" s="6">
        <v>5</v>
      </c>
      <c r="N62" s="6">
        <v>6</v>
      </c>
      <c r="O62" s="6"/>
      <c r="P62" s="6">
        <v>7</v>
      </c>
      <c r="Q62" s="6">
        <v>8</v>
      </c>
      <c r="R62" s="6">
        <v>9</v>
      </c>
      <c r="S62" s="6">
        <v>10</v>
      </c>
      <c r="T62" s="6">
        <v>11</v>
      </c>
      <c r="U62" s="6">
        <v>12</v>
      </c>
      <c r="V62" s="6">
        <v>13</v>
      </c>
    </row>
    <row r="63" spans="1:26" ht="21" customHeight="1" x14ac:dyDescent="0.25">
      <c r="A63" s="14"/>
      <c r="B63" s="164" t="s">
        <v>65</v>
      </c>
      <c r="C63" s="165"/>
      <c r="D63" s="165"/>
      <c r="E63" s="165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6"/>
      <c r="Q63" s="14"/>
      <c r="R63" s="14"/>
      <c r="S63" s="14"/>
      <c r="T63" s="14"/>
      <c r="U63" s="14"/>
      <c r="V63" s="14"/>
    </row>
    <row r="64" spans="1:26" ht="21.75" customHeight="1" x14ac:dyDescent="0.25">
      <c r="A64" s="21"/>
      <c r="B64" s="163" t="s">
        <v>23</v>
      </c>
      <c r="C64" s="163"/>
      <c r="D64" s="163"/>
      <c r="E64" s="163"/>
      <c r="F64" s="163"/>
      <c r="G64" s="163"/>
      <c r="H64" s="163"/>
      <c r="I64" s="163"/>
      <c r="J64" s="163"/>
      <c r="K64" s="16"/>
      <c r="L64" s="16"/>
      <c r="M64" s="14"/>
      <c r="N64" s="14"/>
      <c r="O64" s="14"/>
      <c r="P64" s="14"/>
      <c r="Q64" s="62"/>
      <c r="R64" s="14"/>
      <c r="S64" s="14"/>
      <c r="T64" s="14"/>
      <c r="U64" s="14"/>
      <c r="V64" s="14"/>
    </row>
    <row r="65" spans="1:43" ht="62.25" customHeight="1" x14ac:dyDescent="0.25">
      <c r="A65" s="56">
        <v>1</v>
      </c>
      <c r="B65" s="157" t="s">
        <v>56</v>
      </c>
      <c r="C65" s="158"/>
      <c r="D65" s="158"/>
      <c r="E65" s="158"/>
      <c r="F65" s="158"/>
      <c r="G65" s="158"/>
      <c r="H65" s="158"/>
      <c r="I65" s="158"/>
      <c r="J65" s="159"/>
      <c r="K65" s="22" t="s">
        <v>89</v>
      </c>
      <c r="L65" s="91" t="s">
        <v>98</v>
      </c>
      <c r="M65" s="53">
        <f>SUM(M66:M83)</f>
        <v>4361250</v>
      </c>
      <c r="N65" s="55">
        <f>SUM(N66:N83)</f>
        <v>1550000</v>
      </c>
      <c r="O65" s="54"/>
      <c r="P65" s="55">
        <f>M65+N65</f>
        <v>5911250</v>
      </c>
      <c r="Q65" s="53">
        <f>SUM(Q66:Q83)</f>
        <v>3955012.89</v>
      </c>
      <c r="R65" s="63">
        <f>SUM(R66:R83)</f>
        <v>728851.7</v>
      </c>
      <c r="S65" s="55">
        <f>Q65+R65</f>
        <v>4683864.59</v>
      </c>
      <c r="T65" s="55">
        <f t="shared" ref="T65:T81" si="1">Q65-M65</f>
        <v>-406237.10999999987</v>
      </c>
      <c r="U65" s="55">
        <f>R65-N65</f>
        <v>-821148.3</v>
      </c>
      <c r="V65" s="55">
        <f t="shared" ref="V65:V70" si="2">T65</f>
        <v>-406237.10999999987</v>
      </c>
      <c r="X65" s="70">
        <f>Q65/M65*100</f>
        <v>90.685305588993984</v>
      </c>
    </row>
    <row r="66" spans="1:43" ht="32.25" customHeight="1" x14ac:dyDescent="0.25">
      <c r="A66" s="56">
        <f>A65+1</f>
        <v>2</v>
      </c>
      <c r="B66" s="160" t="s">
        <v>57</v>
      </c>
      <c r="C66" s="161"/>
      <c r="D66" s="161"/>
      <c r="E66" s="161"/>
      <c r="F66" s="161"/>
      <c r="G66" s="161"/>
      <c r="H66" s="161"/>
      <c r="I66" s="161"/>
      <c r="J66" s="162"/>
      <c r="K66" s="22" t="s">
        <v>89</v>
      </c>
      <c r="L66" s="22" t="s">
        <v>73</v>
      </c>
      <c r="M66" s="53">
        <v>310960</v>
      </c>
      <c r="N66" s="54"/>
      <c r="O66" s="54"/>
      <c r="P66" s="55">
        <f>M66</f>
        <v>310960</v>
      </c>
      <c r="Q66" s="53">
        <f>263785+44100</f>
        <v>307885</v>
      </c>
      <c r="R66" s="63"/>
      <c r="S66" s="55">
        <f>Q66</f>
        <v>307885</v>
      </c>
      <c r="T66" s="55">
        <f t="shared" si="1"/>
        <v>-3075</v>
      </c>
      <c r="U66" s="55"/>
      <c r="V66" s="55">
        <f t="shared" si="2"/>
        <v>-3075</v>
      </c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</row>
    <row r="67" spans="1:43" ht="18.75" customHeight="1" x14ac:dyDescent="0.25">
      <c r="A67" s="56">
        <f t="shared" ref="A67:A82" si="3">A66+1</f>
        <v>3</v>
      </c>
      <c r="B67" s="117" t="s">
        <v>103</v>
      </c>
      <c r="C67" s="118"/>
      <c r="D67" s="118"/>
      <c r="E67" s="118"/>
      <c r="F67" s="118"/>
      <c r="G67" s="118"/>
      <c r="H67" s="118"/>
      <c r="I67" s="118"/>
      <c r="J67" s="119"/>
      <c r="K67" s="22" t="s">
        <v>89</v>
      </c>
      <c r="L67" s="155" t="s">
        <v>73</v>
      </c>
      <c r="M67" s="53">
        <v>293877</v>
      </c>
      <c r="N67" s="54"/>
      <c r="O67" s="54"/>
      <c r="P67" s="55">
        <f t="shared" ref="P67:P81" si="4">M67</f>
        <v>293877</v>
      </c>
      <c r="Q67" s="53">
        <v>207513.75</v>
      </c>
      <c r="R67" s="63"/>
      <c r="S67" s="55">
        <f>Q67</f>
        <v>207513.75</v>
      </c>
      <c r="T67" s="55">
        <f t="shared" si="1"/>
        <v>-86363.25</v>
      </c>
      <c r="U67" s="55"/>
      <c r="V67" s="55">
        <f t="shared" si="2"/>
        <v>-86363.25</v>
      </c>
      <c r="X67" s="95"/>
      <c r="Y67" s="95"/>
      <c r="Z67" s="95"/>
      <c r="AA67" s="95"/>
      <c r="AB67" s="95"/>
      <c r="AC67" s="95"/>
      <c r="AD67" s="95"/>
      <c r="AE67" s="95"/>
      <c r="AF67" s="95"/>
      <c r="AG67" s="95"/>
      <c r="AH67" s="95"/>
      <c r="AI67" s="95"/>
      <c r="AJ67" s="95"/>
      <c r="AK67" s="95"/>
      <c r="AL67" s="95"/>
      <c r="AM67" s="95"/>
      <c r="AN67" s="95"/>
      <c r="AO67" s="95"/>
      <c r="AP67" s="95"/>
      <c r="AQ67" s="7"/>
    </row>
    <row r="68" spans="1:43" ht="18.95" customHeight="1" x14ac:dyDescent="0.25">
      <c r="A68" s="56">
        <f t="shared" si="3"/>
        <v>4</v>
      </c>
      <c r="B68" s="117" t="s">
        <v>104</v>
      </c>
      <c r="C68" s="118"/>
      <c r="D68" s="118"/>
      <c r="E68" s="118"/>
      <c r="F68" s="118"/>
      <c r="G68" s="118"/>
      <c r="H68" s="118"/>
      <c r="I68" s="118"/>
      <c r="J68" s="119"/>
      <c r="K68" s="22" t="s">
        <v>89</v>
      </c>
      <c r="L68" s="155"/>
      <c r="M68" s="63">
        <v>1347356</v>
      </c>
      <c r="N68" s="54"/>
      <c r="O68" s="81"/>
      <c r="P68" s="55">
        <f t="shared" si="4"/>
        <v>1347356</v>
      </c>
      <c r="Q68" s="53">
        <v>1212487.03</v>
      </c>
      <c r="R68" s="63"/>
      <c r="S68" s="55">
        <f>Q68</f>
        <v>1212487.03</v>
      </c>
      <c r="T68" s="55">
        <f t="shared" si="1"/>
        <v>-134868.96999999997</v>
      </c>
      <c r="U68" s="55"/>
      <c r="V68" s="55">
        <f t="shared" si="2"/>
        <v>-134868.96999999997</v>
      </c>
      <c r="X68" s="95"/>
      <c r="Y68" s="95"/>
      <c r="Z68" s="95"/>
      <c r="AA68" s="95"/>
      <c r="AB68" s="95"/>
      <c r="AC68" s="95"/>
      <c r="AD68" s="95"/>
      <c r="AE68" s="95"/>
      <c r="AF68" s="95"/>
      <c r="AG68" s="95"/>
      <c r="AH68" s="95"/>
      <c r="AI68" s="95"/>
      <c r="AJ68" s="95"/>
      <c r="AK68" s="95"/>
      <c r="AL68" s="95"/>
      <c r="AM68" s="95"/>
      <c r="AN68" s="95"/>
      <c r="AO68" s="95"/>
      <c r="AP68" s="95"/>
      <c r="AQ68" s="7"/>
    </row>
    <row r="69" spans="1:43" ht="18.95" customHeight="1" x14ac:dyDescent="0.25">
      <c r="A69" s="56">
        <f t="shared" si="3"/>
        <v>5</v>
      </c>
      <c r="B69" s="117" t="s">
        <v>105</v>
      </c>
      <c r="C69" s="118"/>
      <c r="D69" s="118"/>
      <c r="E69" s="118"/>
      <c r="F69" s="118"/>
      <c r="G69" s="118"/>
      <c r="H69" s="118"/>
      <c r="I69" s="118"/>
      <c r="J69" s="119"/>
      <c r="K69" s="22" t="s">
        <v>89</v>
      </c>
      <c r="L69" s="155"/>
      <c r="M69" s="63">
        <v>554810</v>
      </c>
      <c r="N69" s="54"/>
      <c r="O69" s="81"/>
      <c r="P69" s="55">
        <f t="shared" si="4"/>
        <v>554810</v>
      </c>
      <c r="Q69" s="53">
        <v>515451.44</v>
      </c>
      <c r="R69" s="63"/>
      <c r="S69" s="55">
        <f>Q69</f>
        <v>515451.44</v>
      </c>
      <c r="T69" s="55">
        <f t="shared" si="1"/>
        <v>-39358.559999999998</v>
      </c>
      <c r="U69" s="55"/>
      <c r="V69" s="55">
        <f t="shared" si="2"/>
        <v>-39358.559999999998</v>
      </c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95"/>
      <c r="AN69" s="95"/>
      <c r="AO69" s="95"/>
      <c r="AP69" s="95"/>
      <c r="AQ69" s="7"/>
    </row>
    <row r="70" spans="1:43" ht="18.95" customHeight="1" x14ac:dyDescent="0.25">
      <c r="A70" s="56">
        <f t="shared" si="3"/>
        <v>6</v>
      </c>
      <c r="B70" s="117" t="s">
        <v>71</v>
      </c>
      <c r="C70" s="118"/>
      <c r="D70" s="118"/>
      <c r="E70" s="118"/>
      <c r="F70" s="118"/>
      <c r="G70" s="118"/>
      <c r="H70" s="118"/>
      <c r="I70" s="118"/>
      <c r="J70" s="119"/>
      <c r="K70" s="22" t="s">
        <v>89</v>
      </c>
      <c r="L70" s="155" t="s">
        <v>73</v>
      </c>
      <c r="M70" s="63">
        <v>76418</v>
      </c>
      <c r="N70" s="54"/>
      <c r="O70" s="81"/>
      <c r="P70" s="55">
        <f t="shared" si="4"/>
        <v>76418</v>
      </c>
      <c r="Q70" s="63">
        <v>76417.119999999995</v>
      </c>
      <c r="R70" s="63"/>
      <c r="S70" s="55">
        <f>Q70</f>
        <v>76417.119999999995</v>
      </c>
      <c r="T70" s="55">
        <f t="shared" si="1"/>
        <v>-0.88000000000465661</v>
      </c>
      <c r="U70" s="55"/>
      <c r="V70" s="64">
        <f t="shared" si="2"/>
        <v>-0.88000000000465661</v>
      </c>
      <c r="W70" s="7"/>
      <c r="X70" s="95"/>
      <c r="Y70" s="95"/>
      <c r="Z70" s="95"/>
      <c r="AA70" s="95"/>
      <c r="AB70" s="95"/>
      <c r="AC70" s="95"/>
      <c r="AD70" s="95"/>
      <c r="AE70" s="95"/>
      <c r="AF70" s="95"/>
      <c r="AG70" s="95"/>
      <c r="AH70" s="95"/>
      <c r="AI70" s="95"/>
      <c r="AJ70" s="95"/>
      <c r="AK70" s="95"/>
      <c r="AL70" s="95"/>
      <c r="AM70" s="95"/>
      <c r="AN70" s="95"/>
      <c r="AO70" s="95"/>
      <c r="AP70" s="95"/>
      <c r="AQ70" s="7"/>
    </row>
    <row r="71" spans="1:43" ht="18.95" customHeight="1" x14ac:dyDescent="0.25">
      <c r="A71" s="56">
        <f t="shared" si="3"/>
        <v>7</v>
      </c>
      <c r="B71" s="117" t="s">
        <v>106</v>
      </c>
      <c r="C71" s="118"/>
      <c r="D71" s="118"/>
      <c r="E71" s="118"/>
      <c r="F71" s="118"/>
      <c r="G71" s="118"/>
      <c r="H71" s="118"/>
      <c r="I71" s="118"/>
      <c r="J71" s="119"/>
      <c r="K71" s="22" t="s">
        <v>89</v>
      </c>
      <c r="L71" s="155"/>
      <c r="M71" s="63">
        <v>9080</v>
      </c>
      <c r="N71" s="54"/>
      <c r="O71" s="79"/>
      <c r="P71" s="55">
        <f t="shared" si="4"/>
        <v>9080</v>
      </c>
      <c r="Q71" s="63">
        <v>0</v>
      </c>
      <c r="R71" s="63"/>
      <c r="S71" s="55">
        <f t="shared" ref="S71:S81" si="5">Q71</f>
        <v>0</v>
      </c>
      <c r="T71" s="55">
        <f t="shared" si="1"/>
        <v>-9080</v>
      </c>
      <c r="U71" s="80"/>
      <c r="V71" s="64">
        <f t="shared" ref="V71:V81" si="6">T71</f>
        <v>-9080</v>
      </c>
      <c r="W71" s="7"/>
      <c r="X71" s="95"/>
      <c r="Y71" s="95"/>
      <c r="Z71" s="95"/>
      <c r="AA71" s="95"/>
      <c r="AB71" s="95"/>
      <c r="AC71" s="95"/>
      <c r="AD71" s="95"/>
      <c r="AE71" s="95"/>
      <c r="AF71" s="95"/>
      <c r="AG71" s="95"/>
      <c r="AH71" s="95"/>
      <c r="AI71" s="95"/>
      <c r="AJ71" s="95"/>
      <c r="AK71" s="95"/>
      <c r="AL71" s="95"/>
      <c r="AM71" s="95"/>
      <c r="AN71" s="95"/>
      <c r="AO71" s="95"/>
      <c r="AP71" s="95"/>
      <c r="AQ71" s="7"/>
    </row>
    <row r="72" spans="1:43" ht="18.95" customHeight="1" x14ac:dyDescent="0.25">
      <c r="A72" s="56">
        <f t="shared" si="3"/>
        <v>8</v>
      </c>
      <c r="B72" s="117" t="s">
        <v>107</v>
      </c>
      <c r="C72" s="118"/>
      <c r="D72" s="118"/>
      <c r="E72" s="118"/>
      <c r="F72" s="118"/>
      <c r="G72" s="118"/>
      <c r="H72" s="118"/>
      <c r="I72" s="118"/>
      <c r="J72" s="119"/>
      <c r="K72" s="22" t="s">
        <v>89</v>
      </c>
      <c r="L72" s="155" t="s">
        <v>73</v>
      </c>
      <c r="M72" s="63">
        <v>13429</v>
      </c>
      <c r="N72" s="54"/>
      <c r="O72" s="79"/>
      <c r="P72" s="55">
        <f t="shared" si="4"/>
        <v>13429</v>
      </c>
      <c r="Q72" s="63">
        <f>4021+7068.84</f>
        <v>11089.84</v>
      </c>
      <c r="R72" s="63"/>
      <c r="S72" s="55">
        <f t="shared" si="5"/>
        <v>11089.84</v>
      </c>
      <c r="T72" s="55">
        <f t="shared" si="1"/>
        <v>-2339.16</v>
      </c>
      <c r="U72" s="80"/>
      <c r="V72" s="64">
        <f t="shared" si="6"/>
        <v>-2339.16</v>
      </c>
      <c r="W72" s="7"/>
      <c r="X72" s="95"/>
      <c r="Y72" s="95"/>
      <c r="Z72" s="95"/>
      <c r="AA72" s="95"/>
      <c r="AB72" s="95"/>
      <c r="AC72" s="95"/>
      <c r="AD72" s="95"/>
      <c r="AE72" s="95"/>
      <c r="AF72" s="95"/>
      <c r="AG72" s="95"/>
      <c r="AH72" s="95"/>
      <c r="AI72" s="95"/>
      <c r="AJ72" s="95"/>
      <c r="AK72" s="95"/>
      <c r="AL72" s="95"/>
      <c r="AM72" s="95"/>
      <c r="AN72" s="95"/>
      <c r="AO72" s="95"/>
      <c r="AP72" s="95"/>
      <c r="AQ72" s="7"/>
    </row>
    <row r="73" spans="1:43" ht="18.95" customHeight="1" x14ac:dyDescent="0.25">
      <c r="A73" s="56">
        <f t="shared" si="3"/>
        <v>9</v>
      </c>
      <c r="B73" s="117" t="s">
        <v>108</v>
      </c>
      <c r="C73" s="118"/>
      <c r="D73" s="118"/>
      <c r="E73" s="118"/>
      <c r="F73" s="118"/>
      <c r="G73" s="118"/>
      <c r="H73" s="118"/>
      <c r="I73" s="118"/>
      <c r="J73" s="119"/>
      <c r="K73" s="22" t="s">
        <v>89</v>
      </c>
      <c r="L73" s="155"/>
      <c r="M73" s="63">
        <v>35574</v>
      </c>
      <c r="N73" s="54"/>
      <c r="O73" s="79"/>
      <c r="P73" s="55">
        <f t="shared" si="4"/>
        <v>35574</v>
      </c>
      <c r="Q73" s="63">
        <f>1596.86+13160.38+1149.12</f>
        <v>15906.36</v>
      </c>
      <c r="R73" s="63"/>
      <c r="S73" s="55">
        <f t="shared" si="5"/>
        <v>15906.36</v>
      </c>
      <c r="T73" s="55">
        <f t="shared" si="1"/>
        <v>-19667.64</v>
      </c>
      <c r="U73" s="80"/>
      <c r="V73" s="64">
        <f t="shared" si="6"/>
        <v>-19667.64</v>
      </c>
      <c r="W73" s="7"/>
      <c r="X73" s="95"/>
      <c r="Y73" s="95"/>
      <c r="Z73" s="95"/>
      <c r="AA73" s="95"/>
      <c r="AB73" s="95"/>
      <c r="AC73" s="95"/>
      <c r="AD73" s="95"/>
      <c r="AE73" s="95"/>
      <c r="AF73" s="95"/>
      <c r="AG73" s="95"/>
      <c r="AH73" s="95"/>
      <c r="AI73" s="95"/>
      <c r="AJ73" s="95"/>
      <c r="AK73" s="95"/>
      <c r="AL73" s="95"/>
      <c r="AM73" s="95"/>
      <c r="AN73" s="95"/>
      <c r="AO73" s="95"/>
      <c r="AP73" s="95"/>
      <c r="AQ73" s="7"/>
    </row>
    <row r="74" spans="1:43" ht="18.95" customHeight="1" x14ac:dyDescent="0.25">
      <c r="A74" s="56">
        <f t="shared" si="3"/>
        <v>10</v>
      </c>
      <c r="B74" s="117" t="s">
        <v>109</v>
      </c>
      <c r="C74" s="118"/>
      <c r="D74" s="118"/>
      <c r="E74" s="118"/>
      <c r="F74" s="118"/>
      <c r="G74" s="118"/>
      <c r="H74" s="118"/>
      <c r="I74" s="118"/>
      <c r="J74" s="119"/>
      <c r="K74" s="22" t="s">
        <v>89</v>
      </c>
      <c r="L74" s="155" t="s">
        <v>73</v>
      </c>
      <c r="M74" s="63">
        <v>2266</v>
      </c>
      <c r="N74" s="54"/>
      <c r="O74" s="79"/>
      <c r="P74" s="55">
        <f t="shared" si="4"/>
        <v>2266</v>
      </c>
      <c r="Q74" s="63">
        <v>0</v>
      </c>
      <c r="R74" s="63"/>
      <c r="S74" s="55">
        <f t="shared" si="5"/>
        <v>0</v>
      </c>
      <c r="T74" s="55">
        <f t="shared" si="1"/>
        <v>-2266</v>
      </c>
      <c r="U74" s="80"/>
      <c r="V74" s="64">
        <f t="shared" si="6"/>
        <v>-2266</v>
      </c>
      <c r="W74" s="7"/>
      <c r="X74" s="95"/>
      <c r="Y74" s="95"/>
      <c r="Z74" s="95"/>
      <c r="AA74" s="95"/>
      <c r="AB74" s="95"/>
      <c r="AC74" s="95"/>
      <c r="AD74" s="95"/>
      <c r="AE74" s="95"/>
      <c r="AF74" s="95"/>
      <c r="AG74" s="95"/>
      <c r="AH74" s="95"/>
      <c r="AI74" s="95"/>
      <c r="AJ74" s="95"/>
      <c r="AK74" s="95"/>
      <c r="AL74" s="95"/>
      <c r="AM74" s="95"/>
      <c r="AN74" s="95"/>
      <c r="AO74" s="95"/>
      <c r="AP74" s="95"/>
      <c r="AQ74" s="7"/>
    </row>
    <row r="75" spans="1:43" ht="18.95" customHeight="1" x14ac:dyDescent="0.25">
      <c r="A75" s="56">
        <f t="shared" si="3"/>
        <v>11</v>
      </c>
      <c r="B75" s="117" t="s">
        <v>110</v>
      </c>
      <c r="C75" s="118"/>
      <c r="D75" s="118"/>
      <c r="E75" s="118"/>
      <c r="F75" s="118"/>
      <c r="G75" s="118"/>
      <c r="H75" s="118"/>
      <c r="I75" s="118"/>
      <c r="J75" s="119"/>
      <c r="K75" s="22" t="s">
        <v>89</v>
      </c>
      <c r="L75" s="155"/>
      <c r="M75" s="63">
        <v>40170</v>
      </c>
      <c r="N75" s="54"/>
      <c r="O75" s="79"/>
      <c r="P75" s="55">
        <f>M75+N75</f>
        <v>40170</v>
      </c>
      <c r="Q75" s="63">
        <f>1200+38970</f>
        <v>40170</v>
      </c>
      <c r="R75" s="63"/>
      <c r="S75" s="55">
        <f t="shared" si="5"/>
        <v>40170</v>
      </c>
      <c r="T75" s="55">
        <f t="shared" si="1"/>
        <v>0</v>
      </c>
      <c r="U75" s="80"/>
      <c r="V75" s="64">
        <f t="shared" si="6"/>
        <v>0</v>
      </c>
      <c r="W75" s="7"/>
      <c r="X75" s="95"/>
      <c r="Y75" s="95"/>
      <c r="Z75" s="95"/>
      <c r="AA75" s="95"/>
      <c r="AB75" s="95"/>
      <c r="AC75" s="95"/>
      <c r="AD75" s="95"/>
      <c r="AE75" s="95"/>
      <c r="AF75" s="95"/>
      <c r="AG75" s="95"/>
      <c r="AH75" s="95"/>
      <c r="AI75" s="95"/>
      <c r="AJ75" s="95"/>
      <c r="AK75" s="95"/>
      <c r="AL75" s="95"/>
      <c r="AM75" s="95"/>
      <c r="AN75" s="95"/>
      <c r="AO75" s="95"/>
      <c r="AP75" s="95"/>
      <c r="AQ75" s="7"/>
    </row>
    <row r="76" spans="1:43" ht="18.95" customHeight="1" x14ac:dyDescent="0.25">
      <c r="A76" s="56">
        <f t="shared" si="3"/>
        <v>12</v>
      </c>
      <c r="B76" s="117" t="s">
        <v>111</v>
      </c>
      <c r="C76" s="118"/>
      <c r="D76" s="118"/>
      <c r="E76" s="118"/>
      <c r="F76" s="118"/>
      <c r="G76" s="118"/>
      <c r="H76" s="118"/>
      <c r="I76" s="118"/>
      <c r="J76" s="119"/>
      <c r="K76" s="22" t="s">
        <v>89</v>
      </c>
      <c r="L76" s="155" t="s">
        <v>73</v>
      </c>
      <c r="M76" s="63"/>
      <c r="N76" s="55">
        <v>1000000</v>
      </c>
      <c r="O76" s="79"/>
      <c r="P76" s="55">
        <f>M76+N76</f>
        <v>1000000</v>
      </c>
      <c r="Q76" s="63"/>
      <c r="R76" s="63">
        <v>195273.7</v>
      </c>
      <c r="S76" s="55">
        <f>R76</f>
        <v>195273.7</v>
      </c>
      <c r="T76" s="55"/>
      <c r="U76" s="55">
        <f>R76-N76</f>
        <v>-804726.3</v>
      </c>
      <c r="V76" s="64">
        <f>U76</f>
        <v>-804726.3</v>
      </c>
      <c r="W76" s="7"/>
      <c r="X76" s="95"/>
      <c r="Y76" s="95"/>
      <c r="Z76" s="95"/>
      <c r="AA76" s="95"/>
      <c r="AB76" s="95"/>
      <c r="AC76" s="95"/>
      <c r="AD76" s="95"/>
      <c r="AE76" s="95"/>
      <c r="AF76" s="95"/>
      <c r="AG76" s="95"/>
      <c r="AH76" s="95"/>
      <c r="AI76" s="95"/>
      <c r="AJ76" s="95"/>
      <c r="AK76" s="95"/>
      <c r="AL76" s="95"/>
      <c r="AM76" s="95"/>
      <c r="AN76" s="95"/>
      <c r="AO76" s="95"/>
      <c r="AP76" s="95"/>
      <c r="AQ76" s="7"/>
    </row>
    <row r="77" spans="1:43" ht="18.95" customHeight="1" x14ac:dyDescent="0.25">
      <c r="A77" s="56">
        <f t="shared" si="3"/>
        <v>13</v>
      </c>
      <c r="B77" s="117" t="s">
        <v>112</v>
      </c>
      <c r="C77" s="118"/>
      <c r="D77" s="118"/>
      <c r="E77" s="118"/>
      <c r="F77" s="118"/>
      <c r="G77" s="118"/>
      <c r="H77" s="118"/>
      <c r="I77" s="118"/>
      <c r="J77" s="119"/>
      <c r="K77" s="22" t="s">
        <v>89</v>
      </c>
      <c r="L77" s="155"/>
      <c r="M77" s="63">
        <v>100000</v>
      </c>
      <c r="N77" s="55"/>
      <c r="O77" s="79"/>
      <c r="P77" s="55">
        <f t="shared" si="4"/>
        <v>100000</v>
      </c>
      <c r="Q77" s="63">
        <v>0</v>
      </c>
      <c r="R77" s="63"/>
      <c r="S77" s="55">
        <f t="shared" si="5"/>
        <v>0</v>
      </c>
      <c r="T77" s="55">
        <f t="shared" si="1"/>
        <v>-100000</v>
      </c>
      <c r="U77" s="80"/>
      <c r="V77" s="64">
        <f t="shared" si="6"/>
        <v>-100000</v>
      </c>
      <c r="W77" s="7"/>
      <c r="X77" s="95"/>
      <c r="Y77" s="95"/>
      <c r="Z77" s="95"/>
      <c r="AA77" s="95"/>
      <c r="AB77" s="95"/>
      <c r="AC77" s="95"/>
      <c r="AD77" s="95"/>
      <c r="AE77" s="95"/>
      <c r="AF77" s="95"/>
      <c r="AG77" s="95"/>
      <c r="AH77" s="95"/>
      <c r="AI77" s="95"/>
      <c r="AJ77" s="95"/>
      <c r="AK77" s="95"/>
      <c r="AL77" s="95"/>
      <c r="AM77" s="95"/>
      <c r="AN77" s="95"/>
      <c r="AO77" s="95"/>
      <c r="AP77" s="95"/>
      <c r="AQ77" s="7"/>
    </row>
    <row r="78" spans="1:43" ht="18.95" customHeight="1" x14ac:dyDescent="0.25">
      <c r="A78" s="56">
        <f t="shared" si="3"/>
        <v>14</v>
      </c>
      <c r="B78" s="117" t="s">
        <v>113</v>
      </c>
      <c r="C78" s="118"/>
      <c r="D78" s="118"/>
      <c r="E78" s="118"/>
      <c r="F78" s="118"/>
      <c r="G78" s="118"/>
      <c r="H78" s="118"/>
      <c r="I78" s="118"/>
      <c r="J78" s="119"/>
      <c r="K78" s="22" t="s">
        <v>89</v>
      </c>
      <c r="L78" s="155" t="s">
        <v>73</v>
      </c>
      <c r="M78" s="63">
        <v>6870</v>
      </c>
      <c r="N78" s="55"/>
      <c r="O78" s="79"/>
      <c r="P78" s="55">
        <f t="shared" si="4"/>
        <v>6870</v>
      </c>
      <c r="Q78" s="63">
        <v>0</v>
      </c>
      <c r="R78" s="63"/>
      <c r="S78" s="55">
        <f t="shared" si="5"/>
        <v>0</v>
      </c>
      <c r="T78" s="55">
        <f t="shared" si="1"/>
        <v>-6870</v>
      </c>
      <c r="U78" s="80"/>
      <c r="V78" s="64">
        <f t="shared" si="6"/>
        <v>-6870</v>
      </c>
      <c r="W78" s="7"/>
      <c r="X78" s="95"/>
      <c r="Y78" s="95"/>
      <c r="Z78" s="95"/>
      <c r="AA78" s="95"/>
      <c r="AB78" s="95"/>
      <c r="AC78" s="95"/>
      <c r="AD78" s="95"/>
      <c r="AE78" s="95"/>
      <c r="AF78" s="95"/>
      <c r="AG78" s="95"/>
      <c r="AH78" s="95"/>
      <c r="AI78" s="95"/>
      <c r="AJ78" s="95"/>
      <c r="AK78" s="95"/>
      <c r="AL78" s="95"/>
      <c r="AM78" s="95"/>
      <c r="AN78" s="95"/>
      <c r="AO78" s="95"/>
      <c r="AP78" s="95"/>
      <c r="AQ78" s="7"/>
    </row>
    <row r="79" spans="1:43" ht="18.95" customHeight="1" x14ac:dyDescent="0.25">
      <c r="A79" s="56">
        <f t="shared" si="3"/>
        <v>15</v>
      </c>
      <c r="B79" s="117" t="s">
        <v>114</v>
      </c>
      <c r="C79" s="118"/>
      <c r="D79" s="118"/>
      <c r="E79" s="118"/>
      <c r="F79" s="118"/>
      <c r="G79" s="118"/>
      <c r="H79" s="118"/>
      <c r="I79" s="118"/>
      <c r="J79" s="119"/>
      <c r="K79" s="22" t="s">
        <v>89</v>
      </c>
      <c r="L79" s="155"/>
      <c r="M79" s="63">
        <v>2280</v>
      </c>
      <c r="N79" s="55"/>
      <c r="O79" s="79"/>
      <c r="P79" s="55">
        <f t="shared" si="4"/>
        <v>2280</v>
      </c>
      <c r="Q79" s="63">
        <v>0</v>
      </c>
      <c r="R79" s="63"/>
      <c r="S79" s="55">
        <f t="shared" si="5"/>
        <v>0</v>
      </c>
      <c r="T79" s="55">
        <f t="shared" si="1"/>
        <v>-2280</v>
      </c>
      <c r="U79" s="55"/>
      <c r="V79" s="64">
        <f t="shared" si="6"/>
        <v>-2280</v>
      </c>
      <c r="W79" s="7"/>
      <c r="X79" s="95"/>
      <c r="Y79" s="95"/>
      <c r="Z79" s="95"/>
      <c r="AA79" s="95"/>
      <c r="AB79" s="95"/>
      <c r="AC79" s="95"/>
      <c r="AD79" s="95"/>
      <c r="AE79" s="95"/>
      <c r="AF79" s="95"/>
      <c r="AG79" s="95"/>
      <c r="AH79" s="95"/>
      <c r="AI79" s="95"/>
      <c r="AJ79" s="95"/>
      <c r="AK79" s="95"/>
      <c r="AL79" s="95"/>
      <c r="AM79" s="95"/>
      <c r="AN79" s="95"/>
      <c r="AO79" s="95"/>
      <c r="AP79" s="95"/>
      <c r="AQ79" s="7"/>
    </row>
    <row r="80" spans="1:43" ht="18.95" customHeight="1" x14ac:dyDescent="0.25">
      <c r="A80" s="56">
        <f t="shared" si="3"/>
        <v>16</v>
      </c>
      <c r="B80" s="117" t="s">
        <v>72</v>
      </c>
      <c r="C80" s="118"/>
      <c r="D80" s="118"/>
      <c r="E80" s="118"/>
      <c r="F80" s="118"/>
      <c r="G80" s="118"/>
      <c r="H80" s="118"/>
      <c r="I80" s="118"/>
      <c r="J80" s="119"/>
      <c r="K80" s="22" t="s">
        <v>89</v>
      </c>
      <c r="L80" s="170" t="s">
        <v>73</v>
      </c>
      <c r="M80" s="63">
        <v>1418160</v>
      </c>
      <c r="N80" s="55"/>
      <c r="O80" s="79"/>
      <c r="P80" s="55">
        <f t="shared" si="4"/>
        <v>1418160</v>
      </c>
      <c r="Q80" s="63">
        <v>1418160</v>
      </c>
      <c r="R80" s="63"/>
      <c r="S80" s="55">
        <f t="shared" si="5"/>
        <v>1418160</v>
      </c>
      <c r="T80" s="55">
        <f t="shared" si="1"/>
        <v>0</v>
      </c>
      <c r="U80" s="55"/>
      <c r="V80" s="64">
        <f t="shared" si="6"/>
        <v>0</v>
      </c>
      <c r="W80" s="7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95"/>
      <c r="AJ80" s="95"/>
      <c r="AK80" s="95"/>
      <c r="AL80" s="95"/>
      <c r="AM80" s="95"/>
      <c r="AN80" s="95"/>
      <c r="AO80" s="95"/>
      <c r="AP80" s="95"/>
      <c r="AQ80" s="7"/>
    </row>
    <row r="81" spans="1:43" ht="18.95" customHeight="1" x14ac:dyDescent="0.25">
      <c r="A81" s="56">
        <f t="shared" si="3"/>
        <v>17</v>
      </c>
      <c r="B81" s="117" t="s">
        <v>115</v>
      </c>
      <c r="C81" s="118"/>
      <c r="D81" s="118"/>
      <c r="E81" s="118"/>
      <c r="F81" s="118"/>
      <c r="G81" s="118"/>
      <c r="H81" s="118"/>
      <c r="I81" s="118"/>
      <c r="J81" s="119"/>
      <c r="K81" s="22" t="s">
        <v>89</v>
      </c>
      <c r="L81" s="171"/>
      <c r="M81" s="63">
        <v>150000</v>
      </c>
      <c r="N81" s="55"/>
      <c r="O81" s="79"/>
      <c r="P81" s="55">
        <f t="shared" si="4"/>
        <v>150000</v>
      </c>
      <c r="Q81" s="63">
        <v>149932.35</v>
      </c>
      <c r="R81" s="63"/>
      <c r="S81" s="55">
        <f t="shared" si="5"/>
        <v>149932.35</v>
      </c>
      <c r="T81" s="55">
        <f t="shared" si="1"/>
        <v>-67.649999999994179</v>
      </c>
      <c r="U81" s="55"/>
      <c r="V81" s="64">
        <f t="shared" si="6"/>
        <v>-67.649999999994179</v>
      </c>
      <c r="W81" s="7"/>
      <c r="X81" s="95"/>
      <c r="Y81" s="95"/>
      <c r="Z81" s="95"/>
      <c r="AA81" s="95"/>
      <c r="AB81" s="95"/>
      <c r="AC81" s="95"/>
      <c r="AD81" s="95"/>
      <c r="AE81" s="95"/>
      <c r="AF81" s="95"/>
      <c r="AG81" s="95"/>
      <c r="AH81" s="95"/>
      <c r="AI81" s="95"/>
      <c r="AJ81" s="95"/>
      <c r="AK81" s="95"/>
      <c r="AL81" s="95"/>
      <c r="AM81" s="95"/>
      <c r="AN81" s="95"/>
      <c r="AO81" s="95"/>
      <c r="AP81" s="95"/>
      <c r="AQ81" s="7"/>
    </row>
    <row r="82" spans="1:43" ht="18.95" customHeight="1" x14ac:dyDescent="0.25">
      <c r="A82" s="56">
        <f t="shared" si="3"/>
        <v>18</v>
      </c>
      <c r="B82" s="117" t="s">
        <v>116</v>
      </c>
      <c r="C82" s="118"/>
      <c r="D82" s="118"/>
      <c r="E82" s="118"/>
      <c r="F82" s="118"/>
      <c r="G82" s="118"/>
      <c r="H82" s="118"/>
      <c r="I82" s="118"/>
      <c r="J82" s="119"/>
      <c r="K82" s="22" t="s">
        <v>89</v>
      </c>
      <c r="L82" s="172"/>
      <c r="M82" s="63"/>
      <c r="N82" s="55">
        <f>550000</f>
        <v>550000</v>
      </c>
      <c r="O82" s="79"/>
      <c r="P82" s="55">
        <f>M82+N82</f>
        <v>550000</v>
      </c>
      <c r="Q82" s="63"/>
      <c r="R82" s="63">
        <v>533578</v>
      </c>
      <c r="S82" s="55">
        <f>R82</f>
        <v>533578</v>
      </c>
      <c r="T82" s="55"/>
      <c r="U82" s="55">
        <f>R82-N82</f>
        <v>-16422</v>
      </c>
      <c r="V82" s="64">
        <f>U82</f>
        <v>-16422</v>
      </c>
      <c r="W82" s="7"/>
      <c r="X82" s="95"/>
      <c r="Y82" s="95"/>
      <c r="Z82" s="95"/>
      <c r="AA82" s="95"/>
      <c r="AB82" s="95"/>
      <c r="AC82" s="95"/>
      <c r="AD82" s="95"/>
      <c r="AE82" s="95"/>
      <c r="AF82" s="95"/>
      <c r="AG82" s="95"/>
      <c r="AH82" s="95"/>
      <c r="AI82" s="95"/>
      <c r="AJ82" s="95"/>
      <c r="AK82" s="95"/>
      <c r="AL82" s="95"/>
      <c r="AM82" s="95"/>
      <c r="AN82" s="95"/>
      <c r="AO82" s="95"/>
      <c r="AP82" s="95"/>
      <c r="AQ82" s="7"/>
    </row>
    <row r="83" spans="1:43" ht="18.95" customHeight="1" x14ac:dyDescent="0.25">
      <c r="A83" s="59"/>
      <c r="B83" s="128" t="s">
        <v>58</v>
      </c>
      <c r="C83" s="128"/>
      <c r="D83" s="128"/>
      <c r="E83" s="128"/>
      <c r="F83" s="128"/>
      <c r="G83" s="128"/>
      <c r="H83" s="128"/>
      <c r="I83" s="128"/>
      <c r="J83" s="128"/>
      <c r="K83" s="22"/>
      <c r="L83" s="22"/>
      <c r="M83" s="63"/>
      <c r="N83" s="54"/>
      <c r="O83" s="54"/>
      <c r="P83" s="54"/>
      <c r="Q83" s="54"/>
      <c r="R83" s="54"/>
      <c r="S83" s="54"/>
      <c r="T83" s="55"/>
      <c r="U83" s="55"/>
      <c r="V83" s="55"/>
      <c r="W83" s="7"/>
      <c r="X83" s="95"/>
      <c r="Y83" s="95"/>
      <c r="Z83" s="95"/>
      <c r="AA83" s="95"/>
      <c r="AB83" s="95"/>
      <c r="AC83" s="95"/>
      <c r="AD83" s="95"/>
      <c r="AE83" s="95"/>
      <c r="AF83" s="95"/>
      <c r="AG83" s="95"/>
      <c r="AH83" s="95"/>
      <c r="AI83" s="95"/>
      <c r="AJ83" s="95"/>
      <c r="AK83" s="95"/>
      <c r="AL83" s="95"/>
      <c r="AM83" s="95"/>
      <c r="AN83" s="95"/>
      <c r="AO83" s="95"/>
      <c r="AP83" s="95"/>
      <c r="AQ83" s="7"/>
    </row>
    <row r="84" spans="1:43" ht="35.25" customHeight="1" x14ac:dyDescent="0.25">
      <c r="A84" s="61">
        <v>1</v>
      </c>
      <c r="B84" s="173" t="s">
        <v>74</v>
      </c>
      <c r="C84" s="173"/>
      <c r="D84" s="173"/>
      <c r="E84" s="173"/>
      <c r="F84" s="173"/>
      <c r="G84" s="173"/>
      <c r="H84" s="173"/>
      <c r="I84" s="173"/>
      <c r="J84" s="173"/>
      <c r="K84" s="78" t="s">
        <v>78</v>
      </c>
      <c r="L84" s="22" t="s">
        <v>82</v>
      </c>
      <c r="M84" s="88">
        <v>900</v>
      </c>
      <c r="N84" s="81"/>
      <c r="O84" s="54"/>
      <c r="P84" s="54">
        <f t="shared" ref="P84:P101" si="7">M84</f>
        <v>900</v>
      </c>
      <c r="Q84" s="54">
        <v>900</v>
      </c>
      <c r="R84" s="54"/>
      <c r="S84" s="54">
        <f>Q84</f>
        <v>900</v>
      </c>
      <c r="T84" s="55">
        <f t="shared" ref="T84:T102" si="8">Q84-M84</f>
        <v>0</v>
      </c>
      <c r="U84" s="55"/>
      <c r="V84" s="55">
        <f>T84</f>
        <v>0</v>
      </c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95"/>
      <c r="AJ84" s="95"/>
      <c r="AK84" s="95"/>
      <c r="AL84" s="95"/>
      <c r="AM84" s="95"/>
      <c r="AN84" s="95"/>
      <c r="AO84" s="95"/>
      <c r="AP84" s="95"/>
      <c r="AQ84" s="7"/>
    </row>
    <row r="85" spans="1:43" ht="31.5" customHeight="1" x14ac:dyDescent="0.25">
      <c r="A85" s="61">
        <f>A84+1</f>
        <v>2</v>
      </c>
      <c r="B85" s="173" t="s">
        <v>75</v>
      </c>
      <c r="C85" s="173"/>
      <c r="D85" s="173"/>
      <c r="E85" s="173"/>
      <c r="F85" s="173"/>
      <c r="G85" s="173"/>
      <c r="H85" s="173"/>
      <c r="I85" s="173"/>
      <c r="J85" s="173"/>
      <c r="K85" s="22" t="s">
        <v>78</v>
      </c>
      <c r="L85" s="22" t="s">
        <v>73</v>
      </c>
      <c r="M85" s="88">
        <v>5500</v>
      </c>
      <c r="N85" s="81"/>
      <c r="O85" s="54"/>
      <c r="P85" s="54">
        <f t="shared" si="7"/>
        <v>5500</v>
      </c>
      <c r="Q85" s="54">
        <v>5500</v>
      </c>
      <c r="R85" s="54"/>
      <c r="S85" s="54">
        <f>Q85</f>
        <v>5500</v>
      </c>
      <c r="T85" s="55">
        <f t="shared" si="8"/>
        <v>0</v>
      </c>
      <c r="U85" s="55"/>
      <c r="V85" s="55">
        <f>T85</f>
        <v>0</v>
      </c>
      <c r="X85" s="95"/>
      <c r="Y85" s="95"/>
      <c r="Z85" s="95"/>
      <c r="AA85" s="95"/>
      <c r="AB85" s="95"/>
      <c r="AC85" s="95"/>
      <c r="AD85" s="95"/>
      <c r="AE85" s="95"/>
      <c r="AF85" s="95"/>
      <c r="AG85" s="95"/>
      <c r="AH85" s="95"/>
      <c r="AI85" s="95"/>
      <c r="AJ85" s="95"/>
      <c r="AK85" s="95"/>
      <c r="AL85" s="95"/>
      <c r="AM85" s="95"/>
      <c r="AN85" s="95"/>
      <c r="AO85" s="95"/>
      <c r="AP85" s="95"/>
      <c r="AQ85" s="7"/>
    </row>
    <row r="86" spans="1:43" ht="18.95" customHeight="1" x14ac:dyDescent="0.25">
      <c r="A86" s="61">
        <f t="shared" ref="A86:A102" si="9">A85+1</f>
        <v>3</v>
      </c>
      <c r="B86" s="188" t="s">
        <v>117</v>
      </c>
      <c r="C86" s="189"/>
      <c r="D86" s="189"/>
      <c r="E86" s="189"/>
      <c r="F86" s="189"/>
      <c r="G86" s="189"/>
      <c r="H86" s="189"/>
      <c r="I86" s="189"/>
      <c r="J86" s="190"/>
      <c r="K86" s="21" t="s">
        <v>79</v>
      </c>
      <c r="L86" s="170" t="s">
        <v>73</v>
      </c>
      <c r="M86" s="88">
        <v>25</v>
      </c>
      <c r="N86" s="81"/>
      <c r="O86" s="54"/>
      <c r="P86" s="54">
        <f t="shared" si="7"/>
        <v>25</v>
      </c>
      <c r="Q86" s="54">
        <v>25</v>
      </c>
      <c r="R86" s="54"/>
      <c r="S86" s="54">
        <f>Q86</f>
        <v>25</v>
      </c>
      <c r="T86" s="55">
        <f t="shared" si="8"/>
        <v>0</v>
      </c>
      <c r="U86" s="55"/>
      <c r="V86" s="55">
        <f>T86</f>
        <v>0</v>
      </c>
      <c r="X86" s="7"/>
      <c r="Y86" s="60"/>
      <c r="Z86" s="69"/>
      <c r="AA86" s="69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</row>
    <row r="87" spans="1:43" ht="18.95" customHeight="1" x14ac:dyDescent="0.25">
      <c r="A87" s="61">
        <f t="shared" si="9"/>
        <v>4</v>
      </c>
      <c r="B87" s="188" t="s">
        <v>118</v>
      </c>
      <c r="C87" s="189"/>
      <c r="D87" s="189"/>
      <c r="E87" s="189"/>
      <c r="F87" s="189"/>
      <c r="G87" s="189"/>
      <c r="H87" s="189"/>
      <c r="I87" s="189"/>
      <c r="J87" s="190"/>
      <c r="K87" s="21" t="s">
        <v>63</v>
      </c>
      <c r="L87" s="171"/>
      <c r="M87" s="63">
        <v>4598.71</v>
      </c>
      <c r="N87" s="97"/>
      <c r="O87" s="55"/>
      <c r="P87" s="55">
        <f t="shared" si="7"/>
        <v>4598.71</v>
      </c>
      <c r="Q87" s="55">
        <v>4598.71</v>
      </c>
      <c r="R87" s="55"/>
      <c r="S87" s="55">
        <f>Q87</f>
        <v>4598.71</v>
      </c>
      <c r="T87" s="55">
        <f t="shared" si="8"/>
        <v>0</v>
      </c>
      <c r="U87" s="55"/>
      <c r="V87" s="55">
        <f>T87</f>
        <v>0</v>
      </c>
      <c r="X87" s="7"/>
      <c r="Y87" s="82"/>
      <c r="Z87" s="69"/>
      <c r="AA87" s="69"/>
    </row>
    <row r="88" spans="1:43" ht="18.95" customHeight="1" x14ac:dyDescent="0.25">
      <c r="A88" s="61">
        <f t="shared" si="9"/>
        <v>5</v>
      </c>
      <c r="B88" s="188" t="s">
        <v>119</v>
      </c>
      <c r="C88" s="189"/>
      <c r="D88" s="189"/>
      <c r="E88" s="189"/>
      <c r="F88" s="189"/>
      <c r="G88" s="189"/>
      <c r="H88" s="189"/>
      <c r="I88" s="189"/>
      <c r="J88" s="190"/>
      <c r="K88" s="21" t="s">
        <v>63</v>
      </c>
      <c r="L88" s="171"/>
      <c r="M88" s="88">
        <v>2399</v>
      </c>
      <c r="N88" s="79"/>
      <c r="O88" s="79"/>
      <c r="P88" s="54">
        <f t="shared" si="7"/>
        <v>2399</v>
      </c>
      <c r="Q88" s="55">
        <v>2398.9499999999998</v>
      </c>
      <c r="R88" s="80"/>
      <c r="S88" s="55">
        <f t="shared" ref="S88:S101" si="10">Q88</f>
        <v>2398.9499999999998</v>
      </c>
      <c r="T88" s="55">
        <f t="shared" si="8"/>
        <v>-5.0000000000181899E-2</v>
      </c>
      <c r="U88" s="80"/>
      <c r="V88" s="55">
        <f t="shared" ref="V88:V102" si="11">T88</f>
        <v>-5.0000000000181899E-2</v>
      </c>
      <c r="Y88" s="82"/>
      <c r="Z88" s="68"/>
      <c r="AA88" s="68"/>
    </row>
    <row r="89" spans="1:43" ht="18.95" customHeight="1" x14ac:dyDescent="0.25">
      <c r="A89" s="61">
        <f t="shared" si="9"/>
        <v>6</v>
      </c>
      <c r="B89" s="188" t="s">
        <v>76</v>
      </c>
      <c r="C89" s="189"/>
      <c r="D89" s="189"/>
      <c r="E89" s="189"/>
      <c r="F89" s="189"/>
      <c r="G89" s="189"/>
      <c r="H89" s="189"/>
      <c r="I89" s="189"/>
      <c r="J89" s="190"/>
      <c r="K89" s="21" t="s">
        <v>63</v>
      </c>
      <c r="L89" s="172"/>
      <c r="M89" s="88">
        <v>7872</v>
      </c>
      <c r="N89" s="79"/>
      <c r="O89" s="79"/>
      <c r="P89" s="54">
        <f t="shared" si="7"/>
        <v>7872</v>
      </c>
      <c r="Q89" s="96">
        <v>7871.5</v>
      </c>
      <c r="R89" s="98"/>
      <c r="S89" s="96">
        <f t="shared" si="10"/>
        <v>7871.5</v>
      </c>
      <c r="T89" s="55">
        <f t="shared" si="8"/>
        <v>-0.5</v>
      </c>
      <c r="U89" s="80"/>
      <c r="V89" s="55">
        <f t="shared" si="11"/>
        <v>-0.5</v>
      </c>
      <c r="Y89" s="82"/>
      <c r="Z89" s="68"/>
      <c r="AA89" s="68"/>
    </row>
    <row r="90" spans="1:43" ht="18.95" customHeight="1" x14ac:dyDescent="0.25">
      <c r="A90" s="61">
        <f t="shared" si="9"/>
        <v>7</v>
      </c>
      <c r="B90" s="188" t="s">
        <v>120</v>
      </c>
      <c r="C90" s="189"/>
      <c r="D90" s="189"/>
      <c r="E90" s="189"/>
      <c r="F90" s="189"/>
      <c r="G90" s="189"/>
      <c r="H90" s="189"/>
      <c r="I90" s="189"/>
      <c r="J90" s="190"/>
      <c r="K90" s="21" t="s">
        <v>79</v>
      </c>
      <c r="L90" s="170" t="s">
        <v>73</v>
      </c>
      <c r="M90" s="88">
        <v>20</v>
      </c>
      <c r="N90" s="79"/>
      <c r="O90" s="79"/>
      <c r="P90" s="54">
        <f t="shared" si="7"/>
        <v>20</v>
      </c>
      <c r="Q90" s="54">
        <v>0</v>
      </c>
      <c r="R90" s="79"/>
      <c r="S90" s="54">
        <f t="shared" si="10"/>
        <v>0</v>
      </c>
      <c r="T90" s="55">
        <f t="shared" si="8"/>
        <v>-20</v>
      </c>
      <c r="U90" s="80"/>
      <c r="V90" s="55">
        <f t="shared" si="11"/>
        <v>-20</v>
      </c>
      <c r="Y90" s="82"/>
      <c r="Z90" s="68"/>
      <c r="AA90" s="68"/>
    </row>
    <row r="91" spans="1:43" ht="18.95" customHeight="1" x14ac:dyDescent="0.25">
      <c r="A91" s="61">
        <f t="shared" si="9"/>
        <v>8</v>
      </c>
      <c r="B91" s="188" t="s">
        <v>121</v>
      </c>
      <c r="C91" s="189"/>
      <c r="D91" s="189"/>
      <c r="E91" s="189"/>
      <c r="F91" s="189"/>
      <c r="G91" s="189"/>
      <c r="H91" s="189"/>
      <c r="I91" s="189"/>
      <c r="J91" s="190"/>
      <c r="K91" s="21" t="s">
        <v>81</v>
      </c>
      <c r="L91" s="171"/>
      <c r="M91" s="88">
        <v>156</v>
      </c>
      <c r="N91" s="79"/>
      <c r="O91" s="79"/>
      <c r="P91" s="54">
        <f t="shared" si="7"/>
        <v>156</v>
      </c>
      <c r="Q91" s="54">
        <f>46+110</f>
        <v>156</v>
      </c>
      <c r="R91" s="79"/>
      <c r="S91" s="54">
        <f t="shared" si="10"/>
        <v>156</v>
      </c>
      <c r="T91" s="55">
        <f t="shared" si="8"/>
        <v>0</v>
      </c>
      <c r="U91" s="80"/>
      <c r="V91" s="55">
        <f t="shared" si="11"/>
        <v>0</v>
      </c>
      <c r="Y91" s="82"/>
      <c r="Z91" s="68"/>
      <c r="AA91" s="68"/>
    </row>
    <row r="92" spans="1:43" ht="18.95" customHeight="1" x14ac:dyDescent="0.25">
      <c r="A92" s="61">
        <f t="shared" si="9"/>
        <v>9</v>
      </c>
      <c r="B92" s="120" t="s">
        <v>122</v>
      </c>
      <c r="C92" s="121"/>
      <c r="D92" s="121"/>
      <c r="E92" s="121"/>
      <c r="F92" s="121"/>
      <c r="G92" s="121"/>
      <c r="H92" s="121"/>
      <c r="I92" s="121"/>
      <c r="J92" s="122"/>
      <c r="K92" s="21" t="s">
        <v>81</v>
      </c>
      <c r="L92" s="171"/>
      <c r="M92" s="88">
        <v>8</v>
      </c>
      <c r="N92" s="79"/>
      <c r="O92" s="79"/>
      <c r="P92" s="54">
        <f t="shared" si="7"/>
        <v>8</v>
      </c>
      <c r="Q92" s="54">
        <v>8</v>
      </c>
      <c r="R92" s="79"/>
      <c r="S92" s="54">
        <f t="shared" si="10"/>
        <v>8</v>
      </c>
      <c r="T92" s="55">
        <f t="shared" si="8"/>
        <v>0</v>
      </c>
      <c r="U92" s="80"/>
      <c r="V92" s="55">
        <f t="shared" si="11"/>
        <v>0</v>
      </c>
      <c r="Y92" s="82"/>
      <c r="Z92" s="68"/>
      <c r="AA92" s="68"/>
    </row>
    <row r="93" spans="1:43" ht="18.95" customHeight="1" x14ac:dyDescent="0.25">
      <c r="A93" s="61">
        <f t="shared" si="9"/>
        <v>10</v>
      </c>
      <c r="B93" s="188" t="s">
        <v>123</v>
      </c>
      <c r="C93" s="189"/>
      <c r="D93" s="189"/>
      <c r="E93" s="189"/>
      <c r="F93" s="189"/>
      <c r="G93" s="189"/>
      <c r="H93" s="189"/>
      <c r="I93" s="189"/>
      <c r="J93" s="190"/>
      <c r="K93" s="21" t="s">
        <v>79</v>
      </c>
      <c r="L93" s="172"/>
      <c r="M93" s="88">
        <v>24000</v>
      </c>
      <c r="N93" s="79"/>
      <c r="O93" s="79"/>
      <c r="P93" s="54">
        <f t="shared" si="7"/>
        <v>24000</v>
      </c>
      <c r="Q93" s="54">
        <f>10750+3000</f>
        <v>13750</v>
      </c>
      <c r="R93" s="79"/>
      <c r="S93" s="54">
        <f t="shared" si="10"/>
        <v>13750</v>
      </c>
      <c r="T93" s="55">
        <f t="shared" si="8"/>
        <v>-10250</v>
      </c>
      <c r="U93" s="80"/>
      <c r="V93" s="55">
        <f t="shared" si="11"/>
        <v>-10250</v>
      </c>
      <c r="Y93" s="82"/>
      <c r="Z93" s="68"/>
      <c r="AA93" s="68"/>
    </row>
    <row r="94" spans="1:43" ht="18.95" customHeight="1" x14ac:dyDescent="0.25">
      <c r="A94" s="61">
        <f t="shared" si="9"/>
        <v>11</v>
      </c>
      <c r="B94" s="188" t="s">
        <v>124</v>
      </c>
      <c r="C94" s="189"/>
      <c r="D94" s="189"/>
      <c r="E94" s="189"/>
      <c r="F94" s="189"/>
      <c r="G94" s="189"/>
      <c r="H94" s="189"/>
      <c r="I94" s="189"/>
      <c r="J94" s="190"/>
      <c r="K94" s="21" t="s">
        <v>79</v>
      </c>
      <c r="L94" s="170" t="s">
        <v>73</v>
      </c>
      <c r="M94" s="88">
        <v>20</v>
      </c>
      <c r="N94" s="79"/>
      <c r="O94" s="79"/>
      <c r="P94" s="54">
        <f t="shared" si="7"/>
        <v>20</v>
      </c>
      <c r="Q94" s="54">
        <v>0</v>
      </c>
      <c r="R94" s="79"/>
      <c r="S94" s="54">
        <f t="shared" si="10"/>
        <v>0</v>
      </c>
      <c r="T94" s="55">
        <f t="shared" si="8"/>
        <v>-20</v>
      </c>
      <c r="U94" s="80"/>
      <c r="V94" s="55">
        <f t="shared" si="11"/>
        <v>-20</v>
      </c>
      <c r="Y94" s="82"/>
      <c r="Z94" s="68"/>
      <c r="AA94" s="68"/>
    </row>
    <row r="95" spans="1:43" ht="18.95" customHeight="1" x14ac:dyDescent="0.25">
      <c r="A95" s="61">
        <f t="shared" si="9"/>
        <v>12</v>
      </c>
      <c r="B95" s="188" t="s">
        <v>125</v>
      </c>
      <c r="C95" s="189"/>
      <c r="D95" s="189"/>
      <c r="E95" s="189"/>
      <c r="F95" s="189"/>
      <c r="G95" s="189"/>
      <c r="H95" s="189"/>
      <c r="I95" s="189"/>
      <c r="J95" s="190"/>
      <c r="K95" s="21" t="s">
        <v>79</v>
      </c>
      <c r="L95" s="171"/>
      <c r="M95" s="88">
        <v>250</v>
      </c>
      <c r="N95" s="79"/>
      <c r="O95" s="79"/>
      <c r="P95" s="54">
        <f t="shared" si="7"/>
        <v>250</v>
      </c>
      <c r="Q95" s="54">
        <f>100+150</f>
        <v>250</v>
      </c>
      <c r="R95" s="79"/>
      <c r="S95" s="54">
        <f t="shared" si="10"/>
        <v>250</v>
      </c>
      <c r="T95" s="55">
        <f t="shared" si="8"/>
        <v>0</v>
      </c>
      <c r="U95" s="80"/>
      <c r="V95" s="55">
        <f t="shared" si="11"/>
        <v>0</v>
      </c>
      <c r="Y95" s="82"/>
      <c r="Z95" s="68"/>
      <c r="AA95" s="68"/>
    </row>
    <row r="96" spans="1:43" ht="30" customHeight="1" x14ac:dyDescent="0.25">
      <c r="A96" s="61">
        <f t="shared" si="9"/>
        <v>13</v>
      </c>
      <c r="B96" s="185" t="s">
        <v>126</v>
      </c>
      <c r="C96" s="186"/>
      <c r="D96" s="186"/>
      <c r="E96" s="186"/>
      <c r="F96" s="186"/>
      <c r="G96" s="186"/>
      <c r="H96" s="186"/>
      <c r="I96" s="186"/>
      <c r="J96" s="187"/>
      <c r="K96" s="21" t="s">
        <v>79</v>
      </c>
      <c r="L96" s="171"/>
      <c r="M96" s="88"/>
      <c r="N96" s="79">
        <v>5</v>
      </c>
      <c r="O96" s="79"/>
      <c r="P96" s="54">
        <f>N96</f>
        <v>5</v>
      </c>
      <c r="Q96" s="54"/>
      <c r="R96" s="79">
        <v>1</v>
      </c>
      <c r="S96" s="54">
        <f t="shared" si="10"/>
        <v>0</v>
      </c>
      <c r="T96" s="55">
        <f t="shared" si="8"/>
        <v>0</v>
      </c>
      <c r="U96" s="80"/>
      <c r="V96" s="55">
        <f t="shared" si="11"/>
        <v>0</v>
      </c>
      <c r="Y96" s="82"/>
      <c r="Z96" s="68"/>
      <c r="AA96" s="68"/>
    </row>
    <row r="97" spans="1:34" ht="18.95" customHeight="1" x14ac:dyDescent="0.25">
      <c r="A97" s="61">
        <f t="shared" si="9"/>
        <v>14</v>
      </c>
      <c r="B97" s="188" t="s">
        <v>127</v>
      </c>
      <c r="C97" s="189"/>
      <c r="D97" s="189"/>
      <c r="E97" s="189"/>
      <c r="F97" s="189"/>
      <c r="G97" s="189"/>
      <c r="H97" s="189"/>
      <c r="I97" s="189"/>
      <c r="J97" s="190"/>
      <c r="K97" s="21" t="s">
        <v>79</v>
      </c>
      <c r="L97" s="171"/>
      <c r="M97" s="88">
        <v>200</v>
      </c>
      <c r="N97" s="79"/>
      <c r="O97" s="79"/>
      <c r="P97" s="54">
        <f t="shared" si="7"/>
        <v>200</v>
      </c>
      <c r="Q97" s="54">
        <v>0</v>
      </c>
      <c r="R97" s="79"/>
      <c r="S97" s="54">
        <f t="shared" si="10"/>
        <v>0</v>
      </c>
      <c r="T97" s="55">
        <f t="shared" si="8"/>
        <v>-200</v>
      </c>
      <c r="U97" s="80"/>
      <c r="V97" s="55">
        <f t="shared" si="11"/>
        <v>-200</v>
      </c>
      <c r="Y97" s="82"/>
      <c r="Z97" s="68"/>
      <c r="AA97" s="68"/>
    </row>
    <row r="98" spans="1:34" ht="18.95" customHeight="1" x14ac:dyDescent="0.25">
      <c r="A98" s="61">
        <f t="shared" si="9"/>
        <v>15</v>
      </c>
      <c r="B98" s="188" t="s">
        <v>128</v>
      </c>
      <c r="C98" s="189"/>
      <c r="D98" s="189"/>
      <c r="E98" s="189"/>
      <c r="F98" s="189"/>
      <c r="G98" s="189"/>
      <c r="H98" s="189"/>
      <c r="I98" s="189"/>
      <c r="J98" s="190"/>
      <c r="K98" s="21" t="s">
        <v>79</v>
      </c>
      <c r="L98" s="172"/>
      <c r="M98" s="88">
        <v>30</v>
      </c>
      <c r="N98" s="79"/>
      <c r="O98" s="79"/>
      <c r="P98" s="54">
        <f t="shared" si="7"/>
        <v>30</v>
      </c>
      <c r="Q98" s="54">
        <v>0</v>
      </c>
      <c r="R98" s="79"/>
      <c r="S98" s="54">
        <f t="shared" si="10"/>
        <v>0</v>
      </c>
      <c r="T98" s="55">
        <f t="shared" si="8"/>
        <v>-30</v>
      </c>
      <c r="U98" s="80"/>
      <c r="V98" s="55">
        <f t="shared" si="11"/>
        <v>-30</v>
      </c>
      <c r="Y98" s="82"/>
      <c r="Z98" s="68"/>
      <c r="AA98" s="68"/>
    </row>
    <row r="99" spans="1:34" ht="18.95" customHeight="1" x14ac:dyDescent="0.25">
      <c r="A99" s="61">
        <f t="shared" si="9"/>
        <v>16</v>
      </c>
      <c r="B99" s="188" t="s">
        <v>129</v>
      </c>
      <c r="C99" s="189"/>
      <c r="D99" s="189"/>
      <c r="E99" s="189"/>
      <c r="F99" s="189"/>
      <c r="G99" s="189"/>
      <c r="H99" s="189"/>
      <c r="I99" s="189"/>
      <c r="J99" s="190"/>
      <c r="K99" s="21" t="s">
        <v>79</v>
      </c>
      <c r="L99" s="170" t="s">
        <v>73</v>
      </c>
      <c r="M99" s="88">
        <v>5</v>
      </c>
      <c r="N99" s="79"/>
      <c r="O99" s="79"/>
      <c r="P99" s="54">
        <f t="shared" si="7"/>
        <v>5</v>
      </c>
      <c r="Q99" s="54">
        <v>0</v>
      </c>
      <c r="R99" s="79"/>
      <c r="S99" s="54">
        <f t="shared" si="10"/>
        <v>0</v>
      </c>
      <c r="T99" s="55">
        <f t="shared" si="8"/>
        <v>-5</v>
      </c>
      <c r="U99" s="80"/>
      <c r="V99" s="55">
        <f t="shared" si="11"/>
        <v>-5</v>
      </c>
      <c r="Y99" s="82"/>
      <c r="Z99" s="68"/>
      <c r="AA99" s="68"/>
    </row>
    <row r="100" spans="1:34" ht="18.95" customHeight="1" x14ac:dyDescent="0.25">
      <c r="A100" s="61">
        <f t="shared" si="9"/>
        <v>17</v>
      </c>
      <c r="B100" s="188" t="s">
        <v>77</v>
      </c>
      <c r="C100" s="189"/>
      <c r="D100" s="189"/>
      <c r="E100" s="189"/>
      <c r="F100" s="189"/>
      <c r="G100" s="189"/>
      <c r="H100" s="189"/>
      <c r="I100" s="189"/>
      <c r="J100" s="190"/>
      <c r="K100" s="21" t="s">
        <v>79</v>
      </c>
      <c r="L100" s="171"/>
      <c r="M100" s="88">
        <v>4000</v>
      </c>
      <c r="N100" s="79"/>
      <c r="O100" s="79"/>
      <c r="P100" s="54">
        <f t="shared" si="7"/>
        <v>4000</v>
      </c>
      <c r="Q100" s="54">
        <v>4000</v>
      </c>
      <c r="R100" s="79"/>
      <c r="S100" s="54">
        <f t="shared" si="10"/>
        <v>4000</v>
      </c>
      <c r="T100" s="55">
        <f t="shared" si="8"/>
        <v>0</v>
      </c>
      <c r="U100" s="80"/>
      <c r="V100" s="55">
        <f t="shared" si="11"/>
        <v>0</v>
      </c>
      <c r="Y100" s="82"/>
      <c r="Z100" s="68"/>
      <c r="AA100" s="68"/>
    </row>
    <row r="101" spans="1:34" ht="18.95" customHeight="1" x14ac:dyDescent="0.25">
      <c r="A101" s="61">
        <f t="shared" si="9"/>
        <v>18</v>
      </c>
      <c r="B101" s="188" t="s">
        <v>130</v>
      </c>
      <c r="C101" s="189"/>
      <c r="D101" s="189"/>
      <c r="E101" s="189"/>
      <c r="F101" s="189"/>
      <c r="G101" s="189"/>
      <c r="H101" s="189"/>
      <c r="I101" s="189"/>
      <c r="J101" s="190"/>
      <c r="K101" s="21" t="s">
        <v>80</v>
      </c>
      <c r="L101" s="171"/>
      <c r="M101" s="88">
        <v>20</v>
      </c>
      <c r="N101" s="79"/>
      <c r="O101" s="79"/>
      <c r="P101" s="54">
        <f t="shared" si="7"/>
        <v>20</v>
      </c>
      <c r="Q101" s="55">
        <v>18.765000000000001</v>
      </c>
      <c r="R101" s="80"/>
      <c r="S101" s="55">
        <f t="shared" si="10"/>
        <v>18.765000000000001</v>
      </c>
      <c r="T101" s="55">
        <f t="shared" si="8"/>
        <v>-1.2349999999999994</v>
      </c>
      <c r="U101" s="80"/>
      <c r="V101" s="55">
        <f t="shared" si="11"/>
        <v>-1.2349999999999994</v>
      </c>
      <c r="Y101" s="82"/>
      <c r="Z101" s="68"/>
      <c r="AA101" s="68"/>
    </row>
    <row r="102" spans="1:34" ht="18.95" customHeight="1" x14ac:dyDescent="0.25">
      <c r="A102" s="61">
        <f t="shared" si="9"/>
        <v>19</v>
      </c>
      <c r="B102" s="188" t="s">
        <v>131</v>
      </c>
      <c r="C102" s="189"/>
      <c r="D102" s="189"/>
      <c r="E102" s="189"/>
      <c r="F102" s="189"/>
      <c r="G102" s="189"/>
      <c r="H102" s="189"/>
      <c r="I102" s="189"/>
      <c r="J102" s="190"/>
      <c r="K102" s="21" t="s">
        <v>79</v>
      </c>
      <c r="L102" s="172"/>
      <c r="M102" s="88"/>
      <c r="N102" s="79">
        <v>2</v>
      </c>
      <c r="O102" s="79"/>
      <c r="P102" s="54">
        <f>N102</f>
        <v>2</v>
      </c>
      <c r="Q102" s="54"/>
      <c r="R102" s="79">
        <v>2</v>
      </c>
      <c r="S102" s="54">
        <f>R102</f>
        <v>2</v>
      </c>
      <c r="T102" s="55">
        <f t="shared" si="8"/>
        <v>0</v>
      </c>
      <c r="U102" s="80"/>
      <c r="V102" s="55">
        <f t="shared" si="11"/>
        <v>0</v>
      </c>
      <c r="Y102" s="82"/>
      <c r="Z102" s="68"/>
      <c r="AA102" s="68"/>
    </row>
    <row r="103" spans="1:34" ht="21" customHeight="1" x14ac:dyDescent="0.25">
      <c r="A103" s="56"/>
      <c r="B103" s="114" t="s">
        <v>24</v>
      </c>
      <c r="C103" s="115"/>
      <c r="D103" s="115"/>
      <c r="E103" s="115"/>
      <c r="F103" s="115"/>
      <c r="G103" s="115"/>
      <c r="H103" s="115"/>
      <c r="I103" s="115"/>
      <c r="J103" s="116"/>
      <c r="K103" s="15"/>
      <c r="L103" s="15"/>
      <c r="M103" s="56"/>
      <c r="N103" s="56"/>
      <c r="O103" s="56"/>
      <c r="P103" s="56"/>
      <c r="Q103" s="56"/>
      <c r="R103" s="56"/>
      <c r="S103" s="56"/>
      <c r="T103" s="55"/>
      <c r="U103" s="56"/>
      <c r="V103" s="64"/>
      <c r="X103" s="68"/>
      <c r="Y103" s="69"/>
      <c r="Z103" s="68"/>
      <c r="AA103" s="68"/>
    </row>
    <row r="104" spans="1:34" ht="35.25" customHeight="1" x14ac:dyDescent="0.25">
      <c r="A104" s="56">
        <v>1</v>
      </c>
      <c r="B104" s="113" t="s">
        <v>83</v>
      </c>
      <c r="C104" s="113"/>
      <c r="D104" s="113"/>
      <c r="E104" s="113"/>
      <c r="F104" s="113"/>
      <c r="G104" s="113"/>
      <c r="H104" s="113"/>
      <c r="I104" s="113"/>
      <c r="J104" s="113"/>
      <c r="K104" s="22" t="s">
        <v>89</v>
      </c>
      <c r="L104" s="22" t="s">
        <v>22</v>
      </c>
      <c r="M104" s="55">
        <f>(47700-3600)/M84</f>
        <v>49</v>
      </c>
      <c r="N104" s="55"/>
      <c r="O104" s="55"/>
      <c r="P104" s="55">
        <f>M104</f>
        <v>49</v>
      </c>
      <c r="Q104" s="55">
        <f>44100/Q84</f>
        <v>49</v>
      </c>
      <c r="R104" s="55"/>
      <c r="S104" s="55">
        <f>Q104</f>
        <v>49</v>
      </c>
      <c r="T104" s="57">
        <f>Q104-M104</f>
        <v>0</v>
      </c>
      <c r="U104" s="56"/>
      <c r="V104" s="57">
        <f>T104</f>
        <v>0</v>
      </c>
      <c r="X104" s="68"/>
      <c r="Z104" s="68"/>
      <c r="AA104" s="68"/>
    </row>
    <row r="105" spans="1:34" ht="33" customHeight="1" x14ac:dyDescent="0.25">
      <c r="A105" s="56">
        <f>A104+1</f>
        <v>2</v>
      </c>
      <c r="B105" s="113" t="s">
        <v>84</v>
      </c>
      <c r="C105" s="113"/>
      <c r="D105" s="113"/>
      <c r="E105" s="113"/>
      <c r="F105" s="113"/>
      <c r="G105" s="113"/>
      <c r="H105" s="113"/>
      <c r="I105" s="113"/>
      <c r="J105" s="113"/>
      <c r="K105" s="22" t="s">
        <v>89</v>
      </c>
      <c r="L105" s="22" t="s">
        <v>22</v>
      </c>
      <c r="M105" s="55">
        <f>(247500-35640+55000)/M85</f>
        <v>48.52</v>
      </c>
      <c r="N105" s="55"/>
      <c r="O105" s="55"/>
      <c r="P105" s="55">
        <f>M105</f>
        <v>48.52</v>
      </c>
      <c r="Q105" s="55">
        <f>263785/Q85</f>
        <v>47.960909090909091</v>
      </c>
      <c r="R105" s="55"/>
      <c r="S105" s="55">
        <f>Q105</f>
        <v>47.960909090909091</v>
      </c>
      <c r="T105" s="57">
        <f>Q105-M105</f>
        <v>-0.55909090909091219</v>
      </c>
      <c r="U105" s="56"/>
      <c r="V105" s="57">
        <f>T105</f>
        <v>-0.55909090909091219</v>
      </c>
      <c r="X105" s="68"/>
      <c r="Z105" s="68"/>
      <c r="AA105" s="68"/>
    </row>
    <row r="106" spans="1:34" ht="20.100000000000001" customHeight="1" x14ac:dyDescent="0.25">
      <c r="A106" s="56">
        <f t="shared" ref="A106:A122" si="12">A105+1</f>
        <v>3</v>
      </c>
      <c r="B106" s="113" t="s">
        <v>132</v>
      </c>
      <c r="C106" s="113"/>
      <c r="D106" s="113"/>
      <c r="E106" s="113"/>
      <c r="F106" s="113"/>
      <c r="G106" s="113"/>
      <c r="H106" s="113"/>
      <c r="I106" s="113"/>
      <c r="J106" s="113"/>
      <c r="K106" s="22" t="s">
        <v>89</v>
      </c>
      <c r="L106" s="22" t="s">
        <v>22</v>
      </c>
      <c r="M106" s="55">
        <f t="shared" ref="M106:M111" si="13">M67/M86</f>
        <v>11755.08</v>
      </c>
      <c r="N106" s="55"/>
      <c r="O106" s="55"/>
      <c r="P106" s="55">
        <f>M106</f>
        <v>11755.08</v>
      </c>
      <c r="Q106" s="55">
        <f>Q67/Q86</f>
        <v>8300.5499999999993</v>
      </c>
      <c r="R106" s="55"/>
      <c r="S106" s="55">
        <f>Q106</f>
        <v>8300.5499999999993</v>
      </c>
      <c r="T106" s="57">
        <f>Q106-M106</f>
        <v>-3454.5300000000007</v>
      </c>
      <c r="U106" s="56"/>
      <c r="V106" s="57">
        <f>T106</f>
        <v>-3454.5300000000007</v>
      </c>
      <c r="X106" s="68"/>
      <c r="Z106" s="68"/>
      <c r="AA106" s="68"/>
    </row>
    <row r="107" spans="1:34" ht="20.100000000000001" customHeight="1" x14ac:dyDescent="0.25">
      <c r="A107" s="56">
        <f t="shared" si="12"/>
        <v>4</v>
      </c>
      <c r="B107" s="113" t="s">
        <v>133</v>
      </c>
      <c r="C107" s="113"/>
      <c r="D107" s="113"/>
      <c r="E107" s="113"/>
      <c r="F107" s="113"/>
      <c r="G107" s="113"/>
      <c r="H107" s="113"/>
      <c r="I107" s="113"/>
      <c r="J107" s="113"/>
      <c r="K107" s="22" t="s">
        <v>89</v>
      </c>
      <c r="L107" s="22" t="s">
        <v>22</v>
      </c>
      <c r="M107" s="55">
        <f t="shared" si="13"/>
        <v>292.98564162558631</v>
      </c>
      <c r="N107" s="55"/>
      <c r="O107" s="55"/>
      <c r="P107" s="55">
        <f>M107</f>
        <v>292.98564162558631</v>
      </c>
      <c r="Q107" s="55">
        <f>Q68/Q87</f>
        <v>263.65807585170626</v>
      </c>
      <c r="R107" s="55"/>
      <c r="S107" s="55">
        <f>Q107</f>
        <v>263.65807585170626</v>
      </c>
      <c r="T107" s="57">
        <f>Q107-M107</f>
        <v>-29.327565773880053</v>
      </c>
      <c r="U107" s="56"/>
      <c r="V107" s="57">
        <f>T107</f>
        <v>-29.327565773880053</v>
      </c>
      <c r="X107" s="70"/>
      <c r="Z107" s="68"/>
      <c r="AA107" s="68"/>
    </row>
    <row r="108" spans="1:34" ht="20.100000000000001" customHeight="1" x14ac:dyDescent="0.25">
      <c r="A108" s="56">
        <f t="shared" si="12"/>
        <v>5</v>
      </c>
      <c r="B108" s="113" t="s">
        <v>134</v>
      </c>
      <c r="C108" s="113"/>
      <c r="D108" s="113"/>
      <c r="E108" s="113"/>
      <c r="F108" s="113"/>
      <c r="G108" s="113"/>
      <c r="H108" s="113"/>
      <c r="I108" s="113"/>
      <c r="J108" s="113"/>
      <c r="K108" s="22" t="s">
        <v>89</v>
      </c>
      <c r="L108" s="22" t="s">
        <v>22</v>
      </c>
      <c r="M108" s="55">
        <f t="shared" si="13"/>
        <v>231.26719466444351</v>
      </c>
      <c r="N108" s="80"/>
      <c r="O108" s="80"/>
      <c r="P108" s="55">
        <f t="shared" ref="P108:P121" si="14">M108</f>
        <v>231.26719466444351</v>
      </c>
      <c r="Q108" s="55">
        <f>Q69/Q88</f>
        <v>214.86543696200422</v>
      </c>
      <c r="R108" s="80"/>
      <c r="S108" s="55">
        <f t="shared" ref="S108:S121" si="15">Q108</f>
        <v>214.86543696200422</v>
      </c>
      <c r="T108" s="57">
        <f t="shared" ref="T108:T122" si="16">Q108-M108</f>
        <v>-16.401757702439284</v>
      </c>
      <c r="U108" s="83"/>
      <c r="V108" s="57">
        <f t="shared" ref="V108:V121" si="17">T108</f>
        <v>-16.401757702439284</v>
      </c>
      <c r="X108" s="70"/>
      <c r="Z108" s="68"/>
      <c r="AA108" s="68"/>
    </row>
    <row r="109" spans="1:34" ht="20.100000000000001" customHeight="1" x14ac:dyDescent="0.25">
      <c r="A109" s="56">
        <f t="shared" si="12"/>
        <v>6</v>
      </c>
      <c r="B109" s="113" t="s">
        <v>85</v>
      </c>
      <c r="C109" s="113"/>
      <c r="D109" s="113"/>
      <c r="E109" s="113"/>
      <c r="F109" s="113"/>
      <c r="G109" s="113"/>
      <c r="H109" s="113"/>
      <c r="I109" s="113"/>
      <c r="J109" s="113"/>
      <c r="K109" s="22" t="s">
        <v>89</v>
      </c>
      <c r="L109" s="22" t="s">
        <v>22</v>
      </c>
      <c r="M109" s="55">
        <f t="shared" si="13"/>
        <v>9.7075711382113816</v>
      </c>
      <c r="N109" s="80"/>
      <c r="O109" s="80"/>
      <c r="P109" s="55">
        <f t="shared" si="14"/>
        <v>9.7075711382113816</v>
      </c>
      <c r="Q109" s="55">
        <f>Q70/Q89</f>
        <v>9.7080759702725015</v>
      </c>
      <c r="R109" s="80"/>
      <c r="S109" s="55">
        <f t="shared" si="15"/>
        <v>9.7080759702725015</v>
      </c>
      <c r="T109" s="57">
        <f t="shared" si="16"/>
        <v>5.0483206111984202E-4</v>
      </c>
      <c r="U109" s="83"/>
      <c r="V109" s="57">
        <f t="shared" si="17"/>
        <v>5.0483206111984202E-4</v>
      </c>
      <c r="X109" s="70"/>
      <c r="Z109" s="68"/>
      <c r="AA109" s="68"/>
    </row>
    <row r="110" spans="1:34" ht="20.100000000000001" customHeight="1" x14ac:dyDescent="0.25">
      <c r="A110" s="56">
        <f t="shared" si="12"/>
        <v>7</v>
      </c>
      <c r="B110" s="177" t="s">
        <v>135</v>
      </c>
      <c r="C110" s="178"/>
      <c r="D110" s="178"/>
      <c r="E110" s="178"/>
      <c r="F110" s="178"/>
      <c r="G110" s="178"/>
      <c r="H110" s="178"/>
      <c r="I110" s="178"/>
      <c r="J110" s="179"/>
      <c r="K110" s="22" t="s">
        <v>89</v>
      </c>
      <c r="L110" s="22" t="s">
        <v>22</v>
      </c>
      <c r="M110" s="55">
        <f t="shared" si="13"/>
        <v>454</v>
      </c>
      <c r="N110" s="80"/>
      <c r="O110" s="80"/>
      <c r="P110" s="55">
        <f t="shared" si="14"/>
        <v>454</v>
      </c>
      <c r="Q110" s="55">
        <v>0</v>
      </c>
      <c r="R110" s="80"/>
      <c r="S110" s="55">
        <f t="shared" si="15"/>
        <v>0</v>
      </c>
      <c r="T110" s="57">
        <f t="shared" si="16"/>
        <v>-454</v>
      </c>
      <c r="U110" s="83"/>
      <c r="V110" s="57">
        <f t="shared" si="17"/>
        <v>-454</v>
      </c>
      <c r="X110" s="70"/>
      <c r="Z110" s="68"/>
      <c r="AA110" s="68"/>
    </row>
    <row r="111" spans="1:34" ht="21.75" customHeight="1" x14ac:dyDescent="0.25">
      <c r="A111" s="56">
        <f t="shared" si="12"/>
        <v>8</v>
      </c>
      <c r="B111" s="177" t="s">
        <v>136</v>
      </c>
      <c r="C111" s="178"/>
      <c r="D111" s="178"/>
      <c r="E111" s="178"/>
      <c r="F111" s="178"/>
      <c r="G111" s="178"/>
      <c r="H111" s="178"/>
      <c r="I111" s="178"/>
      <c r="J111" s="179"/>
      <c r="K111" s="22" t="s">
        <v>89</v>
      </c>
      <c r="L111" s="22" t="s">
        <v>22</v>
      </c>
      <c r="M111" s="55">
        <f t="shared" si="13"/>
        <v>86.083333333333329</v>
      </c>
      <c r="N111" s="80"/>
      <c r="O111" s="80"/>
      <c r="P111" s="55">
        <f t="shared" si="14"/>
        <v>86.083333333333329</v>
      </c>
      <c r="Q111" s="55">
        <f>Q72/Q91</f>
        <v>71.088717948717957</v>
      </c>
      <c r="R111" s="80"/>
      <c r="S111" s="55">
        <f t="shared" si="15"/>
        <v>71.088717948717957</v>
      </c>
      <c r="T111" s="57">
        <f t="shared" si="16"/>
        <v>-14.994615384615372</v>
      </c>
      <c r="U111" s="83"/>
      <c r="V111" s="57">
        <f t="shared" si="17"/>
        <v>-14.994615384615372</v>
      </c>
      <c r="X111" s="101"/>
      <c r="Y111" s="7"/>
      <c r="Z111" s="69"/>
      <c r="AA111" s="69"/>
      <c r="AB111" s="7"/>
      <c r="AC111" s="7"/>
      <c r="AD111" s="7"/>
      <c r="AE111" s="7"/>
      <c r="AF111" s="7"/>
      <c r="AG111" s="7"/>
      <c r="AH111" s="7"/>
    </row>
    <row r="112" spans="1:34" ht="21" customHeight="1" x14ac:dyDescent="0.25">
      <c r="A112" s="56">
        <f t="shared" si="12"/>
        <v>9</v>
      </c>
      <c r="B112" s="180" t="s">
        <v>86</v>
      </c>
      <c r="C112" s="181"/>
      <c r="D112" s="181"/>
      <c r="E112" s="181"/>
      <c r="F112" s="181"/>
      <c r="G112" s="181"/>
      <c r="H112" s="181"/>
      <c r="I112" s="181"/>
      <c r="J112" s="182"/>
      <c r="K112" s="22" t="s">
        <v>89</v>
      </c>
      <c r="L112" s="22" t="s">
        <v>22</v>
      </c>
      <c r="M112" s="55">
        <f>(1138+746)/M92</f>
        <v>235.5</v>
      </c>
      <c r="N112" s="80"/>
      <c r="O112" s="80"/>
      <c r="P112" s="55">
        <f t="shared" si="14"/>
        <v>235.5</v>
      </c>
      <c r="Q112" s="55">
        <f>1596.86/Q92</f>
        <v>199.60749999999999</v>
      </c>
      <c r="R112" s="80"/>
      <c r="S112" s="55">
        <f t="shared" si="15"/>
        <v>199.60749999999999</v>
      </c>
      <c r="T112" s="57">
        <f t="shared" si="16"/>
        <v>-35.892500000000013</v>
      </c>
      <c r="U112" s="83"/>
      <c r="V112" s="57">
        <f t="shared" si="17"/>
        <v>-35.892500000000013</v>
      </c>
      <c r="X112" s="101"/>
      <c r="Y112" s="7"/>
      <c r="Z112" s="69"/>
      <c r="AA112" s="69"/>
      <c r="AB112" s="7"/>
      <c r="AC112" s="7"/>
      <c r="AD112" s="7"/>
      <c r="AE112" s="7"/>
      <c r="AF112" s="7"/>
      <c r="AG112" s="7"/>
      <c r="AH112" s="7"/>
    </row>
    <row r="113" spans="1:34" ht="21" customHeight="1" x14ac:dyDescent="0.25">
      <c r="A113" s="56">
        <f t="shared" si="12"/>
        <v>10</v>
      </c>
      <c r="B113" s="177" t="s">
        <v>137</v>
      </c>
      <c r="C113" s="178"/>
      <c r="D113" s="178"/>
      <c r="E113" s="178"/>
      <c r="F113" s="178"/>
      <c r="G113" s="178"/>
      <c r="H113" s="178"/>
      <c r="I113" s="178"/>
      <c r="J113" s="179"/>
      <c r="K113" s="22" t="s">
        <v>89</v>
      </c>
      <c r="L113" s="22" t="s">
        <v>22</v>
      </c>
      <c r="M113" s="55">
        <f>(1827-677+540+32000)/M93*100</f>
        <v>140.375</v>
      </c>
      <c r="N113" s="80"/>
      <c r="O113" s="80"/>
      <c r="P113" s="55">
        <f t="shared" si="14"/>
        <v>140.375</v>
      </c>
      <c r="Q113" s="55">
        <f>(13160.38+1149.12)/Q93*100</f>
        <v>104.06909090909092</v>
      </c>
      <c r="R113" s="80"/>
      <c r="S113" s="55">
        <f t="shared" si="15"/>
        <v>104.06909090909092</v>
      </c>
      <c r="T113" s="57">
        <f t="shared" si="16"/>
        <v>-36.305909090909083</v>
      </c>
      <c r="U113" s="83"/>
      <c r="V113" s="57">
        <f t="shared" si="17"/>
        <v>-36.305909090909083</v>
      </c>
      <c r="X113" s="102"/>
      <c r="Y113" s="102"/>
      <c r="Z113" s="102"/>
      <c r="AA113" s="102"/>
      <c r="AB113" s="102"/>
      <c r="AC113" s="102"/>
      <c r="AD113" s="102"/>
      <c r="AE113" s="102"/>
      <c r="AF113" s="7"/>
      <c r="AG113" s="7"/>
      <c r="AH113" s="7"/>
    </row>
    <row r="114" spans="1:34" ht="21" customHeight="1" x14ac:dyDescent="0.25">
      <c r="A114" s="56">
        <f t="shared" si="12"/>
        <v>11</v>
      </c>
      <c r="B114" s="180" t="s">
        <v>138</v>
      </c>
      <c r="C114" s="181"/>
      <c r="D114" s="181"/>
      <c r="E114" s="181"/>
      <c r="F114" s="181"/>
      <c r="G114" s="181"/>
      <c r="H114" s="181"/>
      <c r="I114" s="181"/>
      <c r="J114" s="182"/>
      <c r="K114" s="22" t="s">
        <v>89</v>
      </c>
      <c r="L114" s="22" t="s">
        <v>22</v>
      </c>
      <c r="M114" s="55">
        <f>M74/M94</f>
        <v>113.3</v>
      </c>
      <c r="N114" s="80"/>
      <c r="O114" s="80"/>
      <c r="P114" s="55">
        <f t="shared" si="14"/>
        <v>113.3</v>
      </c>
      <c r="Q114" s="55">
        <v>0</v>
      </c>
      <c r="R114" s="80"/>
      <c r="S114" s="55">
        <f t="shared" si="15"/>
        <v>0</v>
      </c>
      <c r="T114" s="57">
        <f t="shared" si="16"/>
        <v>-113.3</v>
      </c>
      <c r="U114" s="83"/>
      <c r="V114" s="57">
        <f t="shared" si="17"/>
        <v>-113.3</v>
      </c>
      <c r="X114" s="101"/>
      <c r="Y114" s="7"/>
      <c r="Z114" s="69"/>
      <c r="AA114" s="69"/>
      <c r="AB114" s="7"/>
      <c r="AC114" s="7"/>
      <c r="AD114" s="7"/>
      <c r="AE114" s="7"/>
      <c r="AF114" s="7"/>
      <c r="AG114" s="7"/>
      <c r="AH114" s="7"/>
    </row>
    <row r="115" spans="1:34" ht="24.75" customHeight="1" x14ac:dyDescent="0.25">
      <c r="A115" s="56">
        <f t="shared" si="12"/>
        <v>12</v>
      </c>
      <c r="B115" s="177" t="s">
        <v>139</v>
      </c>
      <c r="C115" s="178"/>
      <c r="D115" s="178"/>
      <c r="E115" s="178"/>
      <c r="F115" s="178"/>
      <c r="G115" s="178"/>
      <c r="H115" s="178"/>
      <c r="I115" s="178"/>
      <c r="J115" s="179"/>
      <c r="K115" s="22" t="s">
        <v>89</v>
      </c>
      <c r="L115" s="22" t="s">
        <v>22</v>
      </c>
      <c r="M115" s="55">
        <f t="shared" ref="M115:M121" si="18">M75/M95</f>
        <v>160.68</v>
      </c>
      <c r="N115" s="80"/>
      <c r="O115" s="80"/>
      <c r="P115" s="55">
        <f t="shared" si="14"/>
        <v>160.68</v>
      </c>
      <c r="Q115" s="55">
        <f t="shared" ref="Q115:Q121" si="19">Q75/Q95</f>
        <v>160.68</v>
      </c>
      <c r="R115" s="80"/>
      <c r="S115" s="55">
        <f t="shared" si="15"/>
        <v>160.68</v>
      </c>
      <c r="T115" s="57">
        <f t="shared" si="16"/>
        <v>0</v>
      </c>
      <c r="U115" s="83"/>
      <c r="V115" s="57">
        <f t="shared" si="17"/>
        <v>0</v>
      </c>
      <c r="X115" s="101"/>
      <c r="Y115" s="7"/>
      <c r="Z115" s="69"/>
      <c r="AA115" s="69"/>
      <c r="AB115" s="7"/>
      <c r="AC115" s="7"/>
      <c r="AD115" s="7"/>
      <c r="AE115" s="7"/>
      <c r="AF115" s="7"/>
      <c r="AG115" s="7"/>
      <c r="AH115" s="7"/>
    </row>
    <row r="116" spans="1:34" ht="20.100000000000001" customHeight="1" x14ac:dyDescent="0.25">
      <c r="A116" s="56">
        <f t="shared" si="12"/>
        <v>13</v>
      </c>
      <c r="B116" s="180" t="s">
        <v>140</v>
      </c>
      <c r="C116" s="181"/>
      <c r="D116" s="181"/>
      <c r="E116" s="181"/>
      <c r="F116" s="181"/>
      <c r="G116" s="181"/>
      <c r="H116" s="181"/>
      <c r="I116" s="181"/>
      <c r="J116" s="182"/>
      <c r="K116" s="22" t="s">
        <v>89</v>
      </c>
      <c r="L116" s="22" t="s">
        <v>22</v>
      </c>
      <c r="M116" s="55"/>
      <c r="N116" s="80">
        <f>N76/N96</f>
        <v>200000</v>
      </c>
      <c r="O116" s="80"/>
      <c r="P116" s="55">
        <f>N116</f>
        <v>200000</v>
      </c>
      <c r="Q116" s="55"/>
      <c r="R116" s="80">
        <f>R76/R96</f>
        <v>195273.7</v>
      </c>
      <c r="S116" s="55">
        <f>R116</f>
        <v>195273.7</v>
      </c>
      <c r="T116" s="57">
        <f t="shared" si="16"/>
        <v>0</v>
      </c>
      <c r="U116" s="80">
        <f>R116-N116</f>
        <v>-4726.2999999999884</v>
      </c>
      <c r="V116" s="57">
        <f>U116</f>
        <v>-4726.2999999999884</v>
      </c>
      <c r="X116" s="70"/>
      <c r="Z116" s="68"/>
      <c r="AA116" s="68"/>
    </row>
    <row r="117" spans="1:34" ht="20.100000000000001" customHeight="1" x14ac:dyDescent="0.25">
      <c r="A117" s="56">
        <f t="shared" si="12"/>
        <v>14</v>
      </c>
      <c r="B117" s="180" t="s">
        <v>141</v>
      </c>
      <c r="C117" s="181"/>
      <c r="D117" s="181"/>
      <c r="E117" s="181"/>
      <c r="F117" s="181"/>
      <c r="G117" s="181"/>
      <c r="H117" s="181"/>
      <c r="I117" s="181"/>
      <c r="J117" s="182"/>
      <c r="K117" s="22" t="s">
        <v>89</v>
      </c>
      <c r="L117" s="22" t="s">
        <v>22</v>
      </c>
      <c r="M117" s="55">
        <f t="shared" si="18"/>
        <v>500</v>
      </c>
      <c r="N117" s="80"/>
      <c r="O117" s="80"/>
      <c r="P117" s="55">
        <f t="shared" si="14"/>
        <v>500</v>
      </c>
      <c r="Q117" s="55">
        <v>0</v>
      </c>
      <c r="R117" s="80"/>
      <c r="S117" s="55">
        <f t="shared" si="15"/>
        <v>0</v>
      </c>
      <c r="T117" s="57">
        <f t="shared" si="16"/>
        <v>-500</v>
      </c>
      <c r="U117" s="83"/>
      <c r="V117" s="57">
        <f t="shared" si="17"/>
        <v>-500</v>
      </c>
      <c r="X117" s="70"/>
      <c r="Z117" s="68"/>
      <c r="AA117" s="68"/>
    </row>
    <row r="118" spans="1:34" ht="20.100000000000001" customHeight="1" x14ac:dyDescent="0.25">
      <c r="A118" s="56">
        <f t="shared" si="12"/>
        <v>15</v>
      </c>
      <c r="B118" s="177" t="s">
        <v>142</v>
      </c>
      <c r="C118" s="178"/>
      <c r="D118" s="178"/>
      <c r="E118" s="178"/>
      <c r="F118" s="178"/>
      <c r="G118" s="178"/>
      <c r="H118" s="178"/>
      <c r="I118" s="178"/>
      <c r="J118" s="179"/>
      <c r="K118" s="22" t="s">
        <v>89</v>
      </c>
      <c r="L118" s="22" t="s">
        <v>22</v>
      </c>
      <c r="M118" s="55">
        <f t="shared" si="18"/>
        <v>229</v>
      </c>
      <c r="N118" s="80"/>
      <c r="O118" s="80"/>
      <c r="P118" s="55">
        <f t="shared" si="14"/>
        <v>229</v>
      </c>
      <c r="Q118" s="55">
        <v>0</v>
      </c>
      <c r="R118" s="80"/>
      <c r="S118" s="55">
        <f t="shared" si="15"/>
        <v>0</v>
      </c>
      <c r="T118" s="57">
        <f t="shared" si="16"/>
        <v>-229</v>
      </c>
      <c r="U118" s="83"/>
      <c r="V118" s="57">
        <f t="shared" si="17"/>
        <v>-229</v>
      </c>
      <c r="X118" s="70"/>
      <c r="Z118" s="68"/>
      <c r="AA118" s="68"/>
    </row>
    <row r="119" spans="1:34" ht="20.100000000000001" customHeight="1" x14ac:dyDescent="0.25">
      <c r="A119" s="56">
        <f t="shared" si="12"/>
        <v>16</v>
      </c>
      <c r="B119" s="177" t="s">
        <v>143</v>
      </c>
      <c r="C119" s="178"/>
      <c r="D119" s="178"/>
      <c r="E119" s="178"/>
      <c r="F119" s="178"/>
      <c r="G119" s="178"/>
      <c r="H119" s="178"/>
      <c r="I119" s="178"/>
      <c r="J119" s="179"/>
      <c r="K119" s="22" t="s">
        <v>89</v>
      </c>
      <c r="L119" s="22" t="s">
        <v>22</v>
      </c>
      <c r="M119" s="55">
        <f t="shared" si="18"/>
        <v>456</v>
      </c>
      <c r="N119" s="80"/>
      <c r="O119" s="80"/>
      <c r="P119" s="55">
        <f t="shared" si="14"/>
        <v>456</v>
      </c>
      <c r="Q119" s="55">
        <v>0</v>
      </c>
      <c r="R119" s="80"/>
      <c r="S119" s="55">
        <f t="shared" si="15"/>
        <v>0</v>
      </c>
      <c r="T119" s="57">
        <f t="shared" si="16"/>
        <v>-456</v>
      </c>
      <c r="U119" s="83"/>
      <c r="V119" s="57">
        <f t="shared" si="17"/>
        <v>-456</v>
      </c>
      <c r="X119" s="70"/>
      <c r="Z119" s="68"/>
      <c r="AA119" s="68"/>
    </row>
    <row r="120" spans="1:34" ht="20.100000000000001" customHeight="1" x14ac:dyDescent="0.25">
      <c r="A120" s="56">
        <f t="shared" si="12"/>
        <v>17</v>
      </c>
      <c r="B120" s="177" t="s">
        <v>144</v>
      </c>
      <c r="C120" s="178"/>
      <c r="D120" s="178"/>
      <c r="E120" s="178"/>
      <c r="F120" s="178"/>
      <c r="G120" s="178"/>
      <c r="H120" s="178"/>
      <c r="I120" s="178"/>
      <c r="J120" s="179"/>
      <c r="K120" s="22" t="s">
        <v>89</v>
      </c>
      <c r="L120" s="22" t="s">
        <v>22</v>
      </c>
      <c r="M120" s="55">
        <f t="shared" si="18"/>
        <v>354.54</v>
      </c>
      <c r="N120" s="80"/>
      <c r="O120" s="80"/>
      <c r="P120" s="55">
        <f t="shared" si="14"/>
        <v>354.54</v>
      </c>
      <c r="Q120" s="55">
        <f t="shared" si="19"/>
        <v>354.54</v>
      </c>
      <c r="R120" s="80"/>
      <c r="S120" s="55">
        <f t="shared" si="15"/>
        <v>354.54</v>
      </c>
      <c r="T120" s="57">
        <f t="shared" si="16"/>
        <v>0</v>
      </c>
      <c r="U120" s="83"/>
      <c r="V120" s="57">
        <f t="shared" si="17"/>
        <v>0</v>
      </c>
      <c r="X120" s="70"/>
      <c r="Z120" s="68"/>
      <c r="AA120" s="68"/>
    </row>
    <row r="121" spans="1:34" ht="20.100000000000001" customHeight="1" x14ac:dyDescent="0.25">
      <c r="A121" s="56">
        <f t="shared" si="12"/>
        <v>18</v>
      </c>
      <c r="B121" s="180" t="s">
        <v>87</v>
      </c>
      <c r="C121" s="181"/>
      <c r="D121" s="181"/>
      <c r="E121" s="181"/>
      <c r="F121" s="181"/>
      <c r="G121" s="181"/>
      <c r="H121" s="181"/>
      <c r="I121" s="181"/>
      <c r="J121" s="182"/>
      <c r="K121" s="22" t="s">
        <v>89</v>
      </c>
      <c r="L121" s="22" t="s">
        <v>22</v>
      </c>
      <c r="M121" s="55">
        <f t="shared" si="18"/>
        <v>7500</v>
      </c>
      <c r="N121" s="80"/>
      <c r="O121" s="80"/>
      <c r="P121" s="55">
        <f t="shared" si="14"/>
        <v>7500</v>
      </c>
      <c r="Q121" s="55">
        <f t="shared" si="19"/>
        <v>7990</v>
      </c>
      <c r="R121" s="80"/>
      <c r="S121" s="55">
        <f t="shared" si="15"/>
        <v>7990</v>
      </c>
      <c r="T121" s="57">
        <f t="shared" si="16"/>
        <v>490</v>
      </c>
      <c r="U121" s="83"/>
      <c r="V121" s="57">
        <f t="shared" si="17"/>
        <v>490</v>
      </c>
      <c r="X121" s="70"/>
      <c r="Z121" s="68"/>
      <c r="AA121" s="68"/>
    </row>
    <row r="122" spans="1:34" ht="20.100000000000001" customHeight="1" x14ac:dyDescent="0.25">
      <c r="A122" s="56">
        <f t="shared" si="12"/>
        <v>19</v>
      </c>
      <c r="B122" s="174" t="s">
        <v>145</v>
      </c>
      <c r="C122" s="175"/>
      <c r="D122" s="175"/>
      <c r="E122" s="175"/>
      <c r="F122" s="175"/>
      <c r="G122" s="175"/>
      <c r="H122" s="175"/>
      <c r="I122" s="175"/>
      <c r="J122" s="176"/>
      <c r="K122" s="22" t="s">
        <v>89</v>
      </c>
      <c r="L122" s="22" t="s">
        <v>22</v>
      </c>
      <c r="M122" s="55"/>
      <c r="N122" s="80">
        <f>N82/N102</f>
        <v>275000</v>
      </c>
      <c r="O122" s="80"/>
      <c r="P122" s="55">
        <f>N122</f>
        <v>275000</v>
      </c>
      <c r="Q122" s="55"/>
      <c r="R122" s="80">
        <f>R82/R102</f>
        <v>266789</v>
      </c>
      <c r="S122" s="55">
        <f>R122</f>
        <v>266789</v>
      </c>
      <c r="T122" s="57">
        <f t="shared" si="16"/>
        <v>0</v>
      </c>
      <c r="U122" s="80">
        <f>R122-N122</f>
        <v>-8211</v>
      </c>
      <c r="V122" s="57">
        <f>U122</f>
        <v>-8211</v>
      </c>
      <c r="X122" s="70"/>
      <c r="Z122" s="68"/>
      <c r="AA122" s="68"/>
    </row>
    <row r="123" spans="1:34" ht="18.75" customHeight="1" x14ac:dyDescent="0.25">
      <c r="A123" s="56"/>
      <c r="B123" s="163" t="s">
        <v>25</v>
      </c>
      <c r="C123" s="163"/>
      <c r="D123" s="163"/>
      <c r="E123" s="163"/>
      <c r="F123" s="163"/>
      <c r="G123" s="163"/>
      <c r="H123" s="163"/>
      <c r="I123" s="163"/>
      <c r="J123" s="163"/>
      <c r="K123" s="15"/>
      <c r="L123" s="15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X123" s="68"/>
      <c r="Y123" s="68"/>
      <c r="Z123" s="68"/>
      <c r="AA123" s="68"/>
    </row>
    <row r="124" spans="1:34" ht="65.25" customHeight="1" x14ac:dyDescent="0.25">
      <c r="A124" s="56">
        <v>1</v>
      </c>
      <c r="B124" s="184" t="s">
        <v>59</v>
      </c>
      <c r="C124" s="184"/>
      <c r="D124" s="184"/>
      <c r="E124" s="184"/>
      <c r="F124" s="184"/>
      <c r="G124" s="184"/>
      <c r="H124" s="184"/>
      <c r="I124" s="184"/>
      <c r="J124" s="184"/>
      <c r="K124" s="22" t="s">
        <v>97</v>
      </c>
      <c r="L124" s="22" t="s">
        <v>22</v>
      </c>
      <c r="M124" s="93">
        <v>100</v>
      </c>
      <c r="N124" s="93"/>
      <c r="O124" s="93"/>
      <c r="P124" s="93">
        <f>M124</f>
        <v>100</v>
      </c>
      <c r="Q124" s="93">
        <v>79</v>
      </c>
      <c r="R124" s="93"/>
      <c r="S124" s="93">
        <f>Q124</f>
        <v>79</v>
      </c>
      <c r="T124" s="93">
        <f>Q124-M124</f>
        <v>-21</v>
      </c>
      <c r="U124" s="93"/>
      <c r="V124" s="93">
        <f>T124</f>
        <v>-21</v>
      </c>
      <c r="X124" s="99"/>
      <c r="Y124" s="99"/>
      <c r="Z124" s="100"/>
      <c r="AA124" s="68"/>
    </row>
    <row r="125" spans="1:34" ht="18.75" customHeight="1" x14ac:dyDescent="0.25">
      <c r="A125" s="84"/>
      <c r="B125" s="85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X125" s="68"/>
      <c r="Y125" s="68"/>
      <c r="Z125" s="68"/>
      <c r="AA125" s="68"/>
    </row>
    <row r="126" spans="1:34" ht="18.75" customHeight="1" x14ac:dyDescent="0.25">
      <c r="A126" s="86" t="s">
        <v>91</v>
      </c>
      <c r="B126" s="86"/>
      <c r="C126" s="85"/>
      <c r="D126" s="85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X126" s="68"/>
      <c r="Y126" s="68"/>
      <c r="Z126" s="68"/>
      <c r="AA126" s="68"/>
    </row>
    <row r="127" spans="1:34" ht="18.75" customHeight="1" x14ac:dyDescent="0.25">
      <c r="A127" s="86"/>
      <c r="B127" s="86"/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X127" s="68"/>
      <c r="Y127" s="68"/>
      <c r="Z127" s="68"/>
      <c r="AA127" s="68"/>
    </row>
    <row r="128" spans="1:34" ht="35.25" customHeight="1" x14ac:dyDescent="0.25">
      <c r="A128" s="77" t="s">
        <v>15</v>
      </c>
      <c r="B128" s="77" t="s">
        <v>20</v>
      </c>
      <c r="C128" s="77" t="s">
        <v>18</v>
      </c>
      <c r="D128" s="130" t="s">
        <v>88</v>
      </c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0"/>
      <c r="P128" s="130"/>
      <c r="Q128" s="130"/>
      <c r="R128" s="130"/>
      <c r="S128" s="130"/>
      <c r="T128" s="130"/>
      <c r="U128" s="130"/>
      <c r="V128" s="85"/>
      <c r="X128" s="68"/>
      <c r="Y128" s="68"/>
      <c r="Z128" s="68"/>
      <c r="AA128" s="68"/>
    </row>
    <row r="129" spans="1:27" ht="18.75" customHeight="1" x14ac:dyDescent="0.25">
      <c r="A129" s="77">
        <v>1</v>
      </c>
      <c r="B129" s="77">
        <v>2</v>
      </c>
      <c r="C129" s="77">
        <v>3</v>
      </c>
      <c r="D129" s="130">
        <v>4</v>
      </c>
      <c r="E129" s="130"/>
      <c r="F129" s="130"/>
      <c r="G129" s="130"/>
      <c r="H129" s="130"/>
      <c r="I129" s="130"/>
      <c r="J129" s="130"/>
      <c r="K129" s="130"/>
      <c r="L129" s="130"/>
      <c r="M129" s="130"/>
      <c r="N129" s="130"/>
      <c r="O129" s="130"/>
      <c r="P129" s="130"/>
      <c r="Q129" s="130"/>
      <c r="R129" s="130"/>
      <c r="S129" s="130"/>
      <c r="T129" s="130"/>
      <c r="U129" s="130"/>
      <c r="V129" s="85"/>
      <c r="X129" s="68"/>
      <c r="Y129" s="68"/>
      <c r="Z129" s="68"/>
      <c r="AA129" s="68"/>
    </row>
    <row r="130" spans="1:27" ht="39.75" customHeight="1" x14ac:dyDescent="0.25">
      <c r="A130" s="77">
        <v>1</v>
      </c>
      <c r="B130" s="77" t="s">
        <v>23</v>
      </c>
      <c r="C130" s="77" t="s">
        <v>89</v>
      </c>
      <c r="D130" s="183" t="s">
        <v>147</v>
      </c>
      <c r="E130" s="183"/>
      <c r="F130" s="183"/>
      <c r="G130" s="183"/>
      <c r="H130" s="183"/>
      <c r="I130" s="183"/>
      <c r="J130" s="183"/>
      <c r="K130" s="183"/>
      <c r="L130" s="183"/>
      <c r="M130" s="183"/>
      <c r="N130" s="183"/>
      <c r="O130" s="183"/>
      <c r="P130" s="183"/>
      <c r="Q130" s="183"/>
      <c r="R130" s="183"/>
      <c r="S130" s="183"/>
      <c r="T130" s="183"/>
      <c r="U130" s="183"/>
      <c r="V130" s="85"/>
      <c r="X130" s="68"/>
      <c r="Y130" s="68"/>
      <c r="Z130" s="68"/>
      <c r="AA130" s="68"/>
    </row>
    <row r="131" spans="1:27" ht="39.75" customHeight="1" x14ac:dyDescent="0.25">
      <c r="A131" s="77">
        <v>2</v>
      </c>
      <c r="B131" s="77" t="s">
        <v>58</v>
      </c>
      <c r="C131" s="77" t="s">
        <v>90</v>
      </c>
      <c r="D131" s="183" t="s">
        <v>148</v>
      </c>
      <c r="E131" s="183"/>
      <c r="F131" s="183"/>
      <c r="G131" s="183"/>
      <c r="H131" s="183"/>
      <c r="I131" s="183"/>
      <c r="J131" s="183"/>
      <c r="K131" s="183"/>
      <c r="L131" s="183"/>
      <c r="M131" s="183"/>
      <c r="N131" s="183"/>
      <c r="O131" s="183"/>
      <c r="P131" s="183"/>
      <c r="Q131" s="183"/>
      <c r="R131" s="183"/>
      <c r="S131" s="183"/>
      <c r="T131" s="183"/>
      <c r="U131" s="183"/>
      <c r="V131" s="85"/>
      <c r="X131" s="68"/>
      <c r="Y131" s="68"/>
      <c r="Z131" s="68"/>
      <c r="AA131" s="68"/>
    </row>
    <row r="132" spans="1:27" ht="33.75" customHeight="1" x14ac:dyDescent="0.25">
      <c r="A132" s="77">
        <v>3</v>
      </c>
      <c r="B132" s="77" t="s">
        <v>24</v>
      </c>
      <c r="C132" s="77" t="s">
        <v>89</v>
      </c>
      <c r="D132" s="103" t="s">
        <v>151</v>
      </c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85"/>
      <c r="X132" s="68"/>
      <c r="Y132" s="68"/>
      <c r="Z132" s="68"/>
      <c r="AA132" s="68"/>
    </row>
    <row r="133" spans="1:27" ht="21" customHeight="1" x14ac:dyDescent="0.25">
      <c r="A133" s="77">
        <v>4</v>
      </c>
      <c r="B133" s="77" t="s">
        <v>25</v>
      </c>
      <c r="C133" s="22" t="s">
        <v>97</v>
      </c>
      <c r="D133" s="103" t="s">
        <v>99</v>
      </c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85"/>
      <c r="X133" s="68"/>
      <c r="Y133" s="68"/>
      <c r="Z133" s="68"/>
      <c r="AA133" s="68"/>
    </row>
    <row r="134" spans="1:27" ht="18.75" customHeight="1" x14ac:dyDescent="0.25">
      <c r="A134" s="84"/>
      <c r="B134" s="85"/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X134" s="68"/>
      <c r="Y134" s="68"/>
      <c r="Z134" s="68"/>
      <c r="AA134" s="68"/>
    </row>
    <row r="135" spans="1:27" ht="18.75" customHeight="1" x14ac:dyDescent="0.25">
      <c r="A135" s="87" t="s">
        <v>92</v>
      </c>
      <c r="B135" s="87"/>
      <c r="C135" s="87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5"/>
      <c r="R135" s="85"/>
      <c r="S135" s="85"/>
      <c r="T135" s="85"/>
      <c r="U135" s="85"/>
      <c r="V135" s="85"/>
      <c r="X135" s="68"/>
      <c r="Y135" s="68"/>
      <c r="Z135" s="68"/>
      <c r="AA135" s="68"/>
    </row>
    <row r="136" spans="1:27" ht="54.75" customHeight="1" x14ac:dyDescent="0.25">
      <c r="A136" s="109" t="s">
        <v>149</v>
      </c>
      <c r="B136" s="109"/>
      <c r="C136" s="109"/>
      <c r="D136" s="109"/>
      <c r="E136" s="109"/>
      <c r="F136" s="109"/>
      <c r="G136" s="109"/>
      <c r="H136" s="109"/>
      <c r="I136" s="109"/>
      <c r="J136" s="109"/>
      <c r="K136" s="109"/>
      <c r="L136" s="109"/>
      <c r="M136" s="109"/>
      <c r="N136" s="109"/>
      <c r="O136" s="109"/>
      <c r="P136" s="109"/>
      <c r="Q136" s="109"/>
      <c r="R136" s="109"/>
      <c r="S136" s="109"/>
      <c r="T136" s="109"/>
      <c r="U136" s="109"/>
      <c r="V136" s="85"/>
      <c r="X136" s="68"/>
      <c r="Y136" s="68"/>
      <c r="Z136" s="68"/>
      <c r="AA136" s="68"/>
    </row>
    <row r="137" spans="1:27" ht="18.75" customHeight="1" x14ac:dyDescent="0.25">
      <c r="A137" s="84"/>
      <c r="B137" s="85"/>
      <c r="C137" s="85"/>
      <c r="D137" s="85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  <c r="R137" s="85"/>
      <c r="S137" s="85"/>
      <c r="T137" s="85"/>
      <c r="U137" s="85"/>
      <c r="V137" s="85"/>
      <c r="X137" s="68"/>
      <c r="Y137" s="68"/>
      <c r="Z137" s="68"/>
      <c r="AA137" s="68"/>
    </row>
    <row r="138" spans="1:27" x14ac:dyDescent="0.25"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X138" s="68"/>
      <c r="Y138" s="68"/>
      <c r="Z138" s="68"/>
      <c r="AA138" s="68"/>
    </row>
    <row r="139" spans="1:27" ht="15.75" x14ac:dyDescent="0.25">
      <c r="A139" s="49" t="s">
        <v>51</v>
      </c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X139" s="68"/>
      <c r="Y139" s="68"/>
      <c r="Z139" s="68"/>
      <c r="AA139" s="68"/>
    </row>
    <row r="140" spans="1:27" ht="7.5" customHeight="1" x14ac:dyDescent="0.25"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X140" s="68"/>
      <c r="Y140" s="68"/>
      <c r="Z140" s="68"/>
      <c r="AA140" s="68"/>
    </row>
    <row r="141" spans="1:27" ht="20.25" customHeight="1" x14ac:dyDescent="0.25">
      <c r="B141" s="52" t="s">
        <v>150</v>
      </c>
      <c r="X141" s="68"/>
      <c r="Y141" s="68"/>
      <c r="Z141" s="68"/>
      <c r="AA141" s="68"/>
    </row>
    <row r="142" spans="1:27" ht="20.25" customHeight="1" x14ac:dyDescent="0.25">
      <c r="B142" s="49"/>
    </row>
    <row r="144" spans="1:27" ht="15.75" x14ac:dyDescent="0.25">
      <c r="B144" s="3"/>
    </row>
    <row r="145" spans="2:21" ht="30.75" customHeight="1" x14ac:dyDescent="0.25">
      <c r="B145" s="108" t="s">
        <v>102</v>
      </c>
      <c r="C145" s="108"/>
      <c r="D145" s="108"/>
      <c r="E145" s="108"/>
      <c r="F145" s="108"/>
      <c r="G145" s="108"/>
      <c r="H145" s="108"/>
      <c r="I145" s="108"/>
      <c r="J145" s="108"/>
      <c r="K145" s="108"/>
      <c r="L145" s="108"/>
      <c r="P145" s="107"/>
      <c r="Q145" s="107"/>
      <c r="S145" s="104" t="s">
        <v>93</v>
      </c>
      <c r="T145" s="104"/>
      <c r="U145" s="104"/>
    </row>
    <row r="146" spans="2:21" ht="15.75" x14ac:dyDescent="0.25">
      <c r="B146" s="9"/>
      <c r="P146" s="106" t="s">
        <v>21</v>
      </c>
      <c r="Q146" s="106"/>
      <c r="S146" s="105" t="s">
        <v>94</v>
      </c>
      <c r="T146" s="105"/>
      <c r="U146" s="105"/>
    </row>
    <row r="147" spans="2:21" ht="15.75" x14ac:dyDescent="0.25">
      <c r="B147" s="9"/>
      <c r="P147" s="66"/>
      <c r="Q147" s="66"/>
      <c r="S147" s="67"/>
    </row>
    <row r="149" spans="2:21" ht="15.75" x14ac:dyDescent="0.25">
      <c r="B149" s="23" t="s">
        <v>64</v>
      </c>
      <c r="P149" s="107"/>
      <c r="Q149" s="107"/>
      <c r="S149" s="104" t="s">
        <v>95</v>
      </c>
      <c r="T149" s="104"/>
      <c r="U149" s="104"/>
    </row>
    <row r="150" spans="2:21" ht="16.5" customHeight="1" x14ac:dyDescent="0.25">
      <c r="P150" s="106" t="s">
        <v>21</v>
      </c>
      <c r="Q150" s="106"/>
      <c r="S150" s="105" t="s">
        <v>94</v>
      </c>
      <c r="T150" s="105"/>
      <c r="U150" s="105"/>
    </row>
    <row r="158" spans="2:21" x14ac:dyDescent="0.25">
      <c r="M158" s="90"/>
      <c r="Q158" s="90"/>
      <c r="S158" s="89"/>
    </row>
  </sheetData>
  <mergeCells count="147">
    <mergeCell ref="B102:J102"/>
    <mergeCell ref="B91:J91"/>
    <mergeCell ref="B111:J111"/>
    <mergeCell ref="B86:J86"/>
    <mergeCell ref="B87:J87"/>
    <mergeCell ref="B89:J89"/>
    <mergeCell ref="B95:J95"/>
    <mergeCell ref="B99:J99"/>
    <mergeCell ref="B110:J110"/>
    <mergeCell ref="B105:J105"/>
    <mergeCell ref="B90:J90"/>
    <mergeCell ref="B88:J88"/>
    <mergeCell ref="B94:J94"/>
    <mergeCell ref="B118:J118"/>
    <mergeCell ref="B119:J119"/>
    <mergeCell ref="B120:J120"/>
    <mergeCell ref="B93:J93"/>
    <mergeCell ref="B100:J100"/>
    <mergeCell ref="B101:J101"/>
    <mergeCell ref="B112:J112"/>
    <mergeCell ref="B113:J113"/>
    <mergeCell ref="B114:J114"/>
    <mergeCell ref="B98:J98"/>
    <mergeCell ref="L99:L102"/>
    <mergeCell ref="B96:J96"/>
    <mergeCell ref="B97:J97"/>
    <mergeCell ref="L94:L98"/>
    <mergeCell ref="P145:Q145"/>
    <mergeCell ref="B123:J123"/>
    <mergeCell ref="B121:J121"/>
    <mergeCell ref="B106:J106"/>
    <mergeCell ref="B108:J108"/>
    <mergeCell ref="B109:J109"/>
    <mergeCell ref="B122:J122"/>
    <mergeCell ref="B107:J107"/>
    <mergeCell ref="B115:J115"/>
    <mergeCell ref="B117:J117"/>
    <mergeCell ref="D130:U130"/>
    <mergeCell ref="D131:U131"/>
    <mergeCell ref="D128:U128"/>
    <mergeCell ref="D129:U129"/>
    <mergeCell ref="B124:J124"/>
    <mergeCell ref="B116:J116"/>
    <mergeCell ref="D132:U132"/>
    <mergeCell ref="L78:L79"/>
    <mergeCell ref="L86:L89"/>
    <mergeCell ref="L90:L93"/>
    <mergeCell ref="B84:J84"/>
    <mergeCell ref="B85:J85"/>
    <mergeCell ref="B80:J80"/>
    <mergeCell ref="B81:J81"/>
    <mergeCell ref="B82:J82"/>
    <mergeCell ref="L80:L82"/>
    <mergeCell ref="B77:J77"/>
    <mergeCell ref="B78:J78"/>
    <mergeCell ref="B79:J79"/>
    <mergeCell ref="A60:A61"/>
    <mergeCell ref="B65:J65"/>
    <mergeCell ref="B69:J69"/>
    <mergeCell ref="B68:J68"/>
    <mergeCell ref="B75:J75"/>
    <mergeCell ref="B76:J76"/>
    <mergeCell ref="B67:J67"/>
    <mergeCell ref="T60:V60"/>
    <mergeCell ref="A51:A52"/>
    <mergeCell ref="B55:L55"/>
    <mergeCell ref="T51:V51"/>
    <mergeCell ref="M51:P51"/>
    <mergeCell ref="Q51:S51"/>
    <mergeCell ref="B51:L52"/>
    <mergeCell ref="B53:L53"/>
    <mergeCell ref="A58:Q58"/>
    <mergeCell ref="B54:L54"/>
    <mergeCell ref="B66:J66"/>
    <mergeCell ref="B64:J64"/>
    <mergeCell ref="B62:J62"/>
    <mergeCell ref="L72:L73"/>
    <mergeCell ref="B63:P63"/>
    <mergeCell ref="L60:L61"/>
    <mergeCell ref="L67:L69"/>
    <mergeCell ref="L70:L71"/>
    <mergeCell ref="A37:A38"/>
    <mergeCell ref="B22:V22"/>
    <mergeCell ref="C24:S24"/>
    <mergeCell ref="C25:S25"/>
    <mergeCell ref="Q37:S37"/>
    <mergeCell ref="B60:J61"/>
    <mergeCell ref="M60:P60"/>
    <mergeCell ref="B39:L39"/>
    <mergeCell ref="B41:L41"/>
    <mergeCell ref="N40:O40"/>
    <mergeCell ref="U17:V17"/>
    <mergeCell ref="B40:L40"/>
    <mergeCell ref="M37:P37"/>
    <mergeCell ref="C31:S31"/>
    <mergeCell ref="C32:S32"/>
    <mergeCell ref="T37:V37"/>
    <mergeCell ref="B17:D17"/>
    <mergeCell ref="B19:D19"/>
    <mergeCell ref="B20:D20"/>
    <mergeCell ref="B37:L38"/>
    <mergeCell ref="L9:R9"/>
    <mergeCell ref="L10:R10"/>
    <mergeCell ref="J19:K19"/>
    <mergeCell ref="J20:K20"/>
    <mergeCell ref="L19:M19"/>
    <mergeCell ref="J13:R13"/>
    <mergeCell ref="K17:Q17"/>
    <mergeCell ref="L20:M20"/>
    <mergeCell ref="B13:D13"/>
    <mergeCell ref="U13:V13"/>
    <mergeCell ref="U14:V14"/>
    <mergeCell ref="U16:V16"/>
    <mergeCell ref="K14:Q14"/>
    <mergeCell ref="J16:R16"/>
    <mergeCell ref="B14:D14"/>
    <mergeCell ref="B16:D16"/>
    <mergeCell ref="U19:V19"/>
    <mergeCell ref="U20:V20"/>
    <mergeCell ref="P19:S19"/>
    <mergeCell ref="P20:S20"/>
    <mergeCell ref="B83:J83"/>
    <mergeCell ref="B71:J71"/>
    <mergeCell ref="K60:K61"/>
    <mergeCell ref="C45:U45"/>
    <mergeCell ref="C46:U46"/>
    <mergeCell ref="C47:U47"/>
    <mergeCell ref="Q60:S60"/>
    <mergeCell ref="B104:J104"/>
    <mergeCell ref="B103:J103"/>
    <mergeCell ref="B70:J70"/>
    <mergeCell ref="B72:J72"/>
    <mergeCell ref="B73:J73"/>
    <mergeCell ref="B74:J74"/>
    <mergeCell ref="B92:J92"/>
    <mergeCell ref="L76:L77"/>
    <mergeCell ref="L74:L75"/>
    <mergeCell ref="D133:U133"/>
    <mergeCell ref="S145:U145"/>
    <mergeCell ref="S146:U146"/>
    <mergeCell ref="S150:U150"/>
    <mergeCell ref="S149:U149"/>
    <mergeCell ref="P150:Q150"/>
    <mergeCell ref="P146:Q146"/>
    <mergeCell ref="P149:Q149"/>
    <mergeCell ref="B145:L145"/>
    <mergeCell ref="A136:U136"/>
  </mergeCells>
  <phoneticPr fontId="11" type="noConversion"/>
  <conditionalFormatting sqref="X67:X85">
    <cfRule type="cellIs" dxfId="2" priority="3" stopIfTrue="1" operator="equal">
      <formula>#REF!</formula>
    </cfRule>
  </conditionalFormatting>
  <conditionalFormatting sqref="B67:J79">
    <cfRule type="cellIs" dxfId="1" priority="2" stopIfTrue="1" operator="equal">
      <formula>#REF!</formula>
    </cfRule>
  </conditionalFormatting>
  <conditionalFormatting sqref="B80:B82">
    <cfRule type="cellIs" dxfId="0" priority="1" stopIfTrue="1" operator="equal">
      <formula>#REF!</formula>
    </cfRule>
  </conditionalFormatting>
  <pageMargins left="0.19685039370078741" right="0.19685039370078741" top="0.19685039370078741" bottom="0.19685039370078741" header="0.31496062992125984" footer="0.31496062992125984"/>
  <pageSetup paperSize="9" scale="65" orientation="landscape" verticalDpi="0" r:id="rId1"/>
  <rowBreaks count="3" manualBreakCount="3">
    <brk id="42" max="22" man="1"/>
    <brk id="79" max="21" man="1"/>
    <brk id="120" max="21" man="1"/>
  </rowBreaks>
  <colBreaks count="1" manualBreakCount="1">
    <brk id="22" max="2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1418110</vt:lpstr>
      <vt:lpstr>'1418110'!Область_друку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2024-03-06T08:09:42Z</cp:lastPrinted>
  <dcterms:created xsi:type="dcterms:W3CDTF">2019-01-14T08:15:45Z</dcterms:created>
  <dcterms:modified xsi:type="dcterms:W3CDTF">2024-03-06T13:35:00Z</dcterms:modified>
</cp:coreProperties>
</file>