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461" sheetId="1" r:id="rId1"/>
  </sheets>
  <definedNames>
    <definedName name="_xlnm.Print_Area" localSheetId="0">'1217461'!$A$1:$R$125</definedName>
  </definedNames>
  <calcPr calcId="152511"/>
</workbook>
</file>

<file path=xl/calcChain.xml><?xml version="1.0" encoding="utf-8"?>
<calcChain xmlns="http://schemas.openxmlformats.org/spreadsheetml/2006/main">
  <c r="N89" i="1" l="1"/>
  <c r="O89" i="1"/>
  <c r="N79" i="1"/>
  <c r="N42" i="1"/>
  <c r="N76" i="1" s="1"/>
  <c r="N43" i="1"/>
  <c r="N44" i="1"/>
  <c r="K52" i="1" s="1"/>
  <c r="M41" i="1"/>
  <c r="M44" i="1"/>
  <c r="K42" i="1"/>
  <c r="K44" i="1"/>
  <c r="K43" i="1"/>
  <c r="J41" i="1"/>
  <c r="J44" i="1" s="1"/>
  <c r="M66" i="1"/>
  <c r="O66" i="1" s="1"/>
  <c r="O79" i="1"/>
  <c r="O42" i="1"/>
  <c r="R42" i="1" s="1"/>
  <c r="L43" i="1"/>
  <c r="Q43" i="1"/>
  <c r="J52" i="1"/>
  <c r="M63" i="1"/>
  <c r="O63" i="1" s="1"/>
  <c r="J66" i="1"/>
  <c r="L66" i="1" s="1"/>
  <c r="A69" i="1"/>
  <c r="A72" i="1"/>
  <c r="A76" i="1"/>
  <c r="L79" i="1"/>
  <c r="Q79" i="1"/>
  <c r="R79" i="1" s="1"/>
  <c r="L85" i="1"/>
  <c r="K89" i="1"/>
  <c r="L89" i="1"/>
  <c r="K90" i="1"/>
  <c r="L90" i="1"/>
  <c r="O90" i="1"/>
  <c r="K91" i="1"/>
  <c r="L91" i="1" s="1"/>
  <c r="O91" i="1"/>
  <c r="K92" i="1"/>
  <c r="L92" i="1"/>
  <c r="O92" i="1"/>
  <c r="K93" i="1"/>
  <c r="L93" i="1" s="1"/>
  <c r="O93" i="1"/>
  <c r="K97" i="1"/>
  <c r="L97" i="1"/>
  <c r="N97" i="1"/>
  <c r="Q97" i="1"/>
  <c r="R97" i="1" s="1"/>
  <c r="O98" i="1"/>
  <c r="O97" i="1" s="1"/>
  <c r="O99" i="1"/>
  <c r="O100" i="1"/>
  <c r="O101" i="1"/>
  <c r="L98" i="1"/>
  <c r="Q98" i="1"/>
  <c r="R98" i="1"/>
  <c r="L99" i="1"/>
  <c r="Q99" i="1"/>
  <c r="R99" i="1" s="1"/>
  <c r="L100" i="1"/>
  <c r="Q100" i="1"/>
  <c r="R100" i="1"/>
  <c r="L101" i="1"/>
  <c r="Q101" i="1"/>
  <c r="R101" i="1" s="1"/>
  <c r="K103" i="1"/>
  <c r="L103" i="1" s="1"/>
  <c r="N103" i="1"/>
  <c r="O103" i="1" s="1"/>
  <c r="Q103" i="1"/>
  <c r="R103" i="1" s="1"/>
  <c r="N104" i="1"/>
  <c r="O104" i="1" s="1"/>
  <c r="K105" i="1"/>
  <c r="L105" i="1" s="1"/>
  <c r="N105" i="1"/>
  <c r="O105" i="1" s="1"/>
  <c r="K106" i="1"/>
  <c r="L106" i="1" s="1"/>
  <c r="N106" i="1"/>
  <c r="O106" i="1" s="1"/>
  <c r="K109" i="1"/>
  <c r="L109" i="1" s="1"/>
  <c r="N109" i="1"/>
  <c r="O109" i="1" s="1"/>
  <c r="Q109" i="1"/>
  <c r="R109" i="1" s="1"/>
  <c r="M69" i="1"/>
  <c r="O85" i="1"/>
  <c r="Q85" i="1"/>
  <c r="R85" i="1"/>
  <c r="Q92" i="1"/>
  <c r="R92" i="1" s="1"/>
  <c r="Q90" i="1"/>
  <c r="R90" i="1" s="1"/>
  <c r="O43" i="1"/>
  <c r="R43" i="1" s="1"/>
  <c r="P41" i="1"/>
  <c r="R41" i="1" s="1"/>
  <c r="L41" i="1"/>
  <c r="Q105" i="1"/>
  <c r="R105" i="1" s="1"/>
  <c r="K104" i="1"/>
  <c r="L104" i="1" s="1"/>
  <c r="L42" i="1"/>
  <c r="K76" i="1"/>
  <c r="K82" i="1" s="1"/>
  <c r="L82" i="1" s="1"/>
  <c r="L72" i="1"/>
  <c r="Q42" i="1"/>
  <c r="Q89" i="1"/>
  <c r="R89" i="1"/>
  <c r="O72" i="1"/>
  <c r="P72" i="1"/>
  <c r="R72" i="1" s="1"/>
  <c r="H52" i="1"/>
  <c r="H53" i="1" s="1"/>
  <c r="J53" i="1"/>
  <c r="Q106" i="1"/>
  <c r="R106" i="1" s="1"/>
  <c r="O69" i="1"/>
  <c r="O41" i="1"/>
  <c r="Q104" i="1"/>
  <c r="R104" i="1" s="1"/>
  <c r="P44" i="1" l="1"/>
  <c r="G52" i="1"/>
  <c r="L44" i="1"/>
  <c r="L52" i="1"/>
  <c r="K53" i="1"/>
  <c r="N53" i="1" s="1"/>
  <c r="N52" i="1"/>
  <c r="O76" i="1"/>
  <c r="N82" i="1"/>
  <c r="Q76" i="1"/>
  <c r="R76" i="1" s="1"/>
  <c r="P66" i="1"/>
  <c r="R66" i="1" s="1"/>
  <c r="Q44" i="1"/>
  <c r="L76" i="1"/>
  <c r="O44" i="1"/>
  <c r="R44" i="1" s="1"/>
  <c r="J63" i="1"/>
  <c r="Q93" i="1"/>
  <c r="R93" i="1" s="1"/>
  <c r="Q91" i="1"/>
  <c r="R91" i="1" s="1"/>
  <c r="L63" i="1" l="1"/>
  <c r="J69" i="1"/>
  <c r="P63" i="1"/>
  <c r="R63" i="1" s="1"/>
  <c r="O82" i="1"/>
  <c r="Q82" i="1"/>
  <c r="R82" i="1" s="1"/>
  <c r="O52" i="1"/>
  <c r="L53" i="1"/>
  <c r="G53" i="1"/>
  <c r="M53" i="1" s="1"/>
  <c r="I52" i="1"/>
  <c r="I53" i="1" s="1"/>
  <c r="M52" i="1"/>
  <c r="L69" i="1" l="1"/>
  <c r="P69" i="1"/>
  <c r="R69" i="1" s="1"/>
  <c r="O53" i="1"/>
</calcChain>
</file>

<file path=xl/sharedStrings.xml><?xml version="1.0" encoding="utf-8"?>
<sst xmlns="http://schemas.openxmlformats.org/spreadsheetml/2006/main" count="207" uniqueCount="118">
  <si>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</si>
  <si>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</si>
  <si>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</si>
  <si>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</si>
  <si>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</si>
  <si>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</si>
  <si>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</si>
  <si>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</si>
  <si>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</si>
  <si>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</si>
  <si>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</si>
  <si>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</si>
  <si>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</si>
  <si>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</si>
  <si>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</si>
  <si>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</si>
  <si>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</si>
  <si>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</si>
  <si>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</si>
  <si>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</si>
  <si>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</si>
  <si>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</si>
  <si>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</si>
  <si>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</si>
  <si>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</si>
  <si>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</si>
  <si>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</si>
  <si>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</si>
  <si>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од.</t>
  </si>
  <si>
    <t>%</t>
  </si>
  <si>
    <t>рішення сесії міської ради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</si>
  <si>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</si>
  <si>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</si>
  <si>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t>титульний список</t>
  </si>
  <si>
    <t>грн.</t>
  </si>
  <si>
    <t>Завдання 1. Забезпечення проведення поточного ремонту об'єктів транспортної інфраструктури</t>
  </si>
  <si>
    <t>Завдання 2. Забезпечення проведення капітального ремонту об'єктів транспортної інфраструктури</t>
  </si>
  <si>
    <t>Завдання 3. Забезпечення утримання об'єктів транспортної інфраструктури</t>
  </si>
  <si>
    <t>Обсяг видатків на проведення поточного ремонту інфраструктури доріг</t>
  </si>
  <si>
    <t>площа шляхів на яких планується провести поточний ремонт</t>
  </si>
  <si>
    <t>середні витрати на поточний ремонт 1 кв. м доріг</t>
  </si>
  <si>
    <t>динаміка відремонтованої за рахунок поточного ремонту площі вулично-дорожної мережі порівняно з попереднім роком</t>
  </si>
  <si>
    <t>тис. кв. м</t>
  </si>
  <si>
    <t>площа шляхів, на яких планується провести капітальний ремонт</t>
  </si>
  <si>
    <t>середня вартість 1 кв. м капітального ремонту</t>
  </si>
  <si>
    <t>динаміка відремонтованої за рахунок капітального ремонту площі вулично-дорожньої мережі порівняно з попереднім роком</t>
  </si>
  <si>
    <t>кількість об’єктів транспортної інфраструктури (в т.ч. виготовлення ПКД), які планується відремонтувати</t>
  </si>
  <si>
    <t>Забезпечення проведення поточного ремонту об'єктів транспортної інфраструктури</t>
  </si>
  <si>
    <t>Забезпечення проведення капітального ремонту об'єктів транспортної інфраструктури</t>
  </si>
  <si>
    <t>Забезпечення утримання об'єктів транспортної інфраструктури</t>
  </si>
  <si>
    <t>витрати на встановлення технічних засобів регулювання дорожнього руху</t>
  </si>
  <si>
    <t>витрати на улаштування зупинок маршрутних транспортних засобів (розширення проїзної частини для влаштування зупинок, посадкових майданчиків та тротуарів, встановлення павільйонів на зупинках)</t>
  </si>
  <si>
    <t>витрати на розробку робочих проектів на капітальний ремонт об’єктів транспортної інфраструктури</t>
  </si>
  <si>
    <t>витрати на встановлення стел із внутрішнім підсвічуванням літер "Хмельницький"</t>
  </si>
  <si>
    <t>встановлення технічних засобів регулювання дорожнього руху  (в т.ч. виготовлення ПКД)</t>
  </si>
  <si>
    <t>улаштування зупинок маршрутних транспортних засобів (розширення проїзної частини для влаштування зупинок, посадкових майданчиків та тротуарів, встановлення павільйонів на зупинках)</t>
  </si>
  <si>
    <t>розробка робочих проектів на капітальний ремонт об’єктів транспортної інфраструктури</t>
  </si>
  <si>
    <t>капітальний ремонт об’єктів транспортної інфраструктури (установлення стели із внутрішнім підсвічуванням літер "Хмельницький") (в т.ч. виготовлення ПКД)</t>
  </si>
  <si>
    <t>середні витрати на встановлення 1 технічного засобу регулювання дорожнього руху</t>
  </si>
  <si>
    <t>середні витрати на улаштування 1 зупинки маршрутних транспортних засобів (розширення проїзної частини для влаштування зупинок, посадкових майданчиків та тротуарів, встановлення павільйонів на зупинках)</t>
  </si>
  <si>
    <t>середні витрати на розробку 1 робочого проекту на капітальний ремонт об’єкту транспортної інфраструктури</t>
  </si>
  <si>
    <t xml:space="preserve">середні витрати на встановлення 1 стели </t>
  </si>
  <si>
    <t xml:space="preserve">питома вага кількості об'єктів транспортної інфраструктури, що заплановано відремонтувати до кількості об'єктів, що необхідно відремонтувати </t>
  </si>
  <si>
    <t>Обсяг видатків, в т.ч.:</t>
  </si>
  <si>
    <t>Обсяг видатків на капітальний ремонт інфраструктури доріг</t>
  </si>
  <si>
    <t>Пояснення: динаміка знизилась відповідно до фактичного обсягу виконаних робіт</t>
  </si>
  <si>
    <t>перспективний план відділу з організації безпеки дорожнього руху</t>
  </si>
  <si>
    <t>п.3 економія коштів через те, що не проводилась експертиза кошторисної частини проєктів</t>
  </si>
  <si>
    <t>Пояснення: середні витрати змінилися за рахунок економії коштів на виконання робіт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</si>
  <si>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</si>
  <si>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</si>
  <si>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Н. Вітковська</t>
  </si>
  <si>
    <t>0456</t>
  </si>
  <si>
    <t>Пояснення: середні витрати зменшились в зв'язку з фактичним обсягом виконаних робіт</t>
  </si>
  <si>
    <t>затрат</t>
  </si>
  <si>
    <t>продукту</t>
  </si>
  <si>
    <t>ефективності</t>
  </si>
  <si>
    <t>якості</t>
  </si>
  <si>
    <t>від 15 листопада 2018 року № 908 )</t>
  </si>
  <si>
    <t>(найменування відповідального виконавця)</t>
  </si>
  <si>
    <t>Пояснення: фактичне використання коштів відповідно до актів виконаних робіт (зменшення видатків за рахунок зменшення вартості матеріалів)</t>
  </si>
  <si>
    <t xml:space="preserve">Пояснення: площа виконаних робіт з поточного ремонту доріг суцільним методом виявилась по факту меншою ніж заплановано </t>
  </si>
  <si>
    <t>Пояснення: середні витрати зменшились за рахунок зменшення вартості матеріалів</t>
  </si>
  <si>
    <t>Пояснення: недоосвоєння коштів тому, що є перехідні обєкти , які планується завершити в 2020 р.</t>
  </si>
  <si>
    <t>Пояснення: площа відремонтованих доріг відрізняється тому, що є перехідні обєкти, на яких виконано підготовчі роботи, улаштування асфальтобетонного покриття планується в 2020 р.</t>
  </si>
  <si>
    <t>10. Узагальнений висновок про виконання бюджетної програми.</t>
  </si>
  <si>
    <t>Пояснення: динаміка змінилась в зв'язку з тим, що є перехідні обєкти, які планується завершити в 2020 р.</t>
  </si>
  <si>
    <t>(код Програмної класифікації видатків  та кредитування місцевого бюджету)</t>
  </si>
  <si>
    <t>Пояснення: п.1,2,4 економія коштів за результатами фактично виконаних робіт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</si>
  <si>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</si>
  <si>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</si>
  <si>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Касові видатки (надані кредити з бюджету)</t>
  </si>
  <si>
    <t>Аналіз стану виконання результативних показників: результативні показники по завданню 1 відрізняються від затверджених, тому що  площа виконаних робіт з поточного ремонту доріг суцільним методом виявилась по факту меншою ніж заплановано; результативні показники по завданню 2 виконані в не повному обсязі тому, що є перехідні обєкти , які планується завершити в 2020 р.;  результативні показники по завданню 3 виконані в повному обсязі, виникла економія коштів</t>
  </si>
  <si>
    <t>Виконання бюджетної програми становить 99,0 % до затверджених призначень в 2019 р.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</si>
  <si>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</si>
  <si>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</si>
  <si>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</si>
  <si>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</si>
  <si>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</si>
  <si>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</si>
  <si>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>Завдання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</si>
  <si>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</si>
  <si>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</si>
  <si>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</si>
  <si>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</si>
  <si>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</si>
  <si>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</si>
  <si>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</si>
  <si>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</si>
  <si>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</si>
  <si>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місцевого бюджету на 01.01.2020 року</t>
  </si>
  <si>
    <t>Пояснення: роботи виконані в неповному обсязі, тому що є перехідні об'єкти, які планується продовжити в 2020 р.</t>
  </si>
  <si>
    <t>Фактичні результативні показники, досягнуті за рахунок касових видатків (наданих кредитів з бюджету)</t>
  </si>
  <si>
    <t>9.</t>
  </si>
  <si>
    <t xml:space="preserve">Результативні показники бюджетної програми та аналіз їх виконання 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</si>
  <si>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</si>
  <si>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Покращення стану інфраструктури автомобільних доріг</t>
  </si>
  <si>
    <t>Утримання та розвиток автомобільних доріг та дорожньої інфраструктури за рахунок коштів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</si>
</sst>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8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3" fillId="0" borderId="0" xfId="0" applyFont="1"/>
    <xf numFmtId="4" fontId="9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/>
    <xf numFmtId="4" fontId="9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2" fontId="14" fillId="0" borderId="1" xfId="2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0" fontId="2" fillId="2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1" applyFont="1" applyAlignment="1"/>
    <xf numFmtId="0" fontId="9" fillId="0" borderId="3" xfId="0" applyFont="1" applyBorder="1" applyAlignment="1"/>
    <xf numFmtId="0" fontId="2" fillId="0" borderId="4" xfId="3" applyFont="1" applyBorder="1" applyAlignment="1"/>
    <xf numFmtId="0" fontId="8" fillId="0" borderId="4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0" fillId="0" borderId="0" xfId="0" applyBorder="1" applyAlignment="1">
      <alignment horizontal="left"/>
    </xf>
    <xf numFmtId="0" fontId="4" fillId="0" borderId="0" xfId="3" applyFont="1" applyBorder="1" applyAlignment="1">
      <alignment vertical="top" wrapText="1"/>
    </xf>
    <xf numFmtId="4" fontId="1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0" xfId="3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4" fontId="9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0" xfId="3" applyFont="1" applyBorder="1"/>
    <xf numFmtId="0" fontId="2" fillId="0" borderId="0" xfId="2" applyFont="1" applyAlignment="1">
      <alignment horizontal="center" vertical="center"/>
    </xf>
    <xf numFmtId="0" fontId="1" fillId="0" borderId="0" xfId="3"/>
    <xf numFmtId="0" fontId="13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2" fontId="2" fillId="0" borderId="3" xfId="3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top" wrapText="1"/>
    </xf>
    <xf numFmtId="0" fontId="2" fillId="0" borderId="4" xfId="3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2" fillId="0" borderId="4" xfId="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4"/>
  <sheetViews>
    <sheetView tabSelected="1" zoomScaleNormal="100" zoomScaleSheetLayoutView="90" workbookViewId="0">
      <selection activeCell="K90" sqref="K90"/>
    </sheetView>
  </sheetViews>
  <sheetFormatPr defaultRowHeight="15" x14ac:dyDescent="0.25"/>
  <cols>
    <col min="1" max="1" width="4.85546875" style="4" customWidth="1"/>
    <col min="2" max="2" width="13" style="4" customWidth="1"/>
    <col min="3" max="3" width="6.85546875" style="4" customWidth="1"/>
    <col min="4" max="4" width="12.42578125" style="4" customWidth="1"/>
    <col min="5" max="5" width="17.42578125" style="4" customWidth="1"/>
    <col min="6" max="6" width="5.28515625" style="4" hidden="1" customWidth="1"/>
    <col min="7" max="7" width="12.140625" style="4" customWidth="1"/>
    <col min="8" max="8" width="12.28515625" style="4" customWidth="1"/>
    <col min="9" max="9" width="15.140625" style="4" customWidth="1"/>
    <col min="10" max="10" width="14" style="4" customWidth="1"/>
    <col min="11" max="11" width="14.140625" style="4" customWidth="1"/>
    <col min="12" max="13" width="13.85546875" style="4" customWidth="1"/>
    <col min="14" max="14" width="14.42578125" style="4" customWidth="1"/>
    <col min="15" max="15" width="14" style="4" customWidth="1"/>
    <col min="16" max="16" width="14.42578125" style="4" customWidth="1"/>
    <col min="17" max="18" width="14.140625" style="4" customWidth="1"/>
    <col min="19" max="19" width="9.710937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8" x14ac:dyDescent="0.25">
      <c r="O1" s="1" t="s">
        <v>8</v>
      </c>
    </row>
    <row r="2" spans="1:18" x14ac:dyDescent="0.25">
      <c r="O2" s="1" t="s">
        <v>5</v>
      </c>
    </row>
    <row r="3" spans="1:18" x14ac:dyDescent="0.25">
      <c r="O3" s="1" t="s">
        <v>6</v>
      </c>
    </row>
    <row r="4" spans="1:18" x14ac:dyDescent="0.25">
      <c r="O4" s="2" t="s">
        <v>7</v>
      </c>
    </row>
    <row r="5" spans="1:18" x14ac:dyDescent="0.25">
      <c r="O5" s="2" t="s">
        <v>78</v>
      </c>
    </row>
    <row r="7" spans="1:18" ht="6.75" customHeight="1" x14ac:dyDescent="0.25"/>
    <row r="8" spans="1:18" ht="9.75" customHeight="1" x14ac:dyDescent="0.25"/>
    <row r="9" spans="1:18" ht="15.75" x14ac:dyDescent="0.25">
      <c r="I9" s="121" t="s">
        <v>4</v>
      </c>
      <c r="J9" s="121"/>
      <c r="K9" s="121"/>
      <c r="L9" s="121"/>
      <c r="M9" s="121"/>
      <c r="N9" s="121"/>
    </row>
    <row r="10" spans="1:18" ht="15.75" x14ac:dyDescent="0.25">
      <c r="I10" s="121" t="s">
        <v>110</v>
      </c>
      <c r="J10" s="121"/>
      <c r="K10" s="121"/>
      <c r="L10" s="121"/>
      <c r="M10" s="121"/>
      <c r="N10" s="121"/>
    </row>
    <row r="11" spans="1:18" ht="9" customHeight="1" x14ac:dyDescent="0.25">
      <c r="P11" s="8"/>
      <c r="Q11" s="8"/>
      <c r="R11" s="8"/>
    </row>
    <row r="12" spans="1:18" x14ac:dyDescent="0.25">
      <c r="P12" s="8"/>
      <c r="Q12" s="8"/>
      <c r="R12" s="8"/>
    </row>
    <row r="13" spans="1:18" ht="18.75" customHeight="1" x14ac:dyDescent="0.25">
      <c r="A13" s="82" t="s">
        <v>0</v>
      </c>
      <c r="B13" s="116">
        <v>1200000</v>
      </c>
      <c r="C13" s="116"/>
      <c r="D13" s="62"/>
      <c r="E13" s="62"/>
      <c r="F13" s="60"/>
      <c r="G13" s="116" t="s">
        <v>1</v>
      </c>
      <c r="H13" s="116"/>
      <c r="I13" s="116"/>
      <c r="J13" s="116"/>
      <c r="K13" s="116"/>
      <c r="L13" s="116"/>
      <c r="M13" s="116"/>
      <c r="N13" s="116"/>
      <c r="P13" s="8"/>
      <c r="Q13" s="118" t="s">
        <v>105</v>
      </c>
      <c r="R13" s="118"/>
    </row>
    <row r="14" spans="1:18" ht="53.25" customHeight="1" x14ac:dyDescent="0.25">
      <c r="A14" s="82"/>
      <c r="B14" s="115" t="s">
        <v>87</v>
      </c>
      <c r="C14" s="115"/>
      <c r="D14" s="65"/>
      <c r="E14" s="26"/>
      <c r="F14" s="59"/>
      <c r="G14" s="122" t="s">
        <v>108</v>
      </c>
      <c r="H14" s="122"/>
      <c r="I14" s="122"/>
      <c r="J14" s="122"/>
      <c r="K14" s="122"/>
      <c r="L14" s="122"/>
      <c r="M14" s="122"/>
      <c r="N14" s="122"/>
      <c r="P14" s="8"/>
      <c r="Q14" s="119" t="s">
        <v>106</v>
      </c>
      <c r="R14" s="119"/>
    </row>
    <row r="15" spans="1:18" ht="15.75" x14ac:dyDescent="0.25">
      <c r="A15" s="82"/>
      <c r="B15" s="5"/>
      <c r="D15" s="8"/>
      <c r="E15" s="8"/>
      <c r="P15" s="8"/>
      <c r="Q15" s="87"/>
      <c r="R15" s="87"/>
    </row>
    <row r="16" spans="1:18" ht="18.75" customHeight="1" x14ac:dyDescent="0.25">
      <c r="A16" s="82" t="s">
        <v>2</v>
      </c>
      <c r="B16" s="116">
        <v>1210000</v>
      </c>
      <c r="C16" s="116"/>
      <c r="D16" s="62"/>
      <c r="E16" s="63"/>
      <c r="F16" s="61"/>
      <c r="G16" s="116" t="s">
        <v>1</v>
      </c>
      <c r="H16" s="116"/>
      <c r="I16" s="116"/>
      <c r="J16" s="116"/>
      <c r="K16" s="116"/>
      <c r="L16" s="116"/>
      <c r="M16" s="116"/>
      <c r="N16" s="116"/>
      <c r="P16" s="8"/>
      <c r="Q16" s="118" t="s">
        <v>105</v>
      </c>
      <c r="R16" s="118"/>
    </row>
    <row r="17" spans="1:26" ht="54" customHeight="1" x14ac:dyDescent="0.25">
      <c r="A17" s="82"/>
      <c r="B17" s="115" t="s">
        <v>87</v>
      </c>
      <c r="C17" s="115"/>
      <c r="D17" s="65"/>
      <c r="E17" s="26"/>
      <c r="F17" s="59"/>
      <c r="G17" s="122" t="s">
        <v>79</v>
      </c>
      <c r="H17" s="122"/>
      <c r="I17" s="122"/>
      <c r="J17" s="122"/>
      <c r="K17" s="122"/>
      <c r="L17" s="122"/>
      <c r="M17" s="122"/>
      <c r="N17" s="122"/>
      <c r="P17" s="8"/>
      <c r="Q17" s="119" t="s">
        <v>106</v>
      </c>
      <c r="R17" s="119"/>
    </row>
    <row r="18" spans="1:26" ht="15.75" x14ac:dyDescent="0.25">
      <c r="A18" s="82"/>
      <c r="B18" s="5"/>
      <c r="P18" s="8"/>
      <c r="Q18" s="87"/>
      <c r="R18" s="87"/>
    </row>
    <row r="19" spans="1:26" ht="36" customHeight="1" x14ac:dyDescent="0.25">
      <c r="A19" s="82" t="s">
        <v>3</v>
      </c>
      <c r="B19" s="116">
        <v>1217461</v>
      </c>
      <c r="C19" s="116"/>
      <c r="D19" s="62"/>
      <c r="E19" s="124">
        <v>7461</v>
      </c>
      <c r="F19" s="124"/>
      <c r="G19" s="124"/>
      <c r="H19" s="117" t="s">
        <v>72</v>
      </c>
      <c r="I19" s="117"/>
      <c r="J19" s="81"/>
      <c r="K19" s="166" t="s">
        <v>117</v>
      </c>
      <c r="L19" s="166"/>
      <c r="M19" s="166"/>
      <c r="N19" s="166"/>
      <c r="O19" s="166"/>
      <c r="P19" s="8"/>
      <c r="Q19" s="165">
        <v>22201100000</v>
      </c>
      <c r="R19" s="165"/>
    </row>
    <row r="20" spans="1:26" ht="60.75" customHeight="1" x14ac:dyDescent="0.25">
      <c r="A20" s="82"/>
      <c r="B20" s="115" t="s">
        <v>87</v>
      </c>
      <c r="C20" s="115"/>
      <c r="D20" s="25"/>
      <c r="E20" s="167" t="s">
        <v>89</v>
      </c>
      <c r="F20" s="167"/>
      <c r="G20" s="167"/>
      <c r="H20" s="115" t="s">
        <v>90</v>
      </c>
      <c r="I20" s="115"/>
      <c r="J20" s="80"/>
      <c r="K20" s="98" t="s">
        <v>109</v>
      </c>
      <c r="L20" s="98"/>
      <c r="M20" s="98"/>
      <c r="N20" s="98"/>
      <c r="O20" s="98"/>
      <c r="P20" s="8"/>
      <c r="Q20" s="119" t="s">
        <v>107</v>
      </c>
      <c r="R20" s="119"/>
    </row>
    <row r="21" spans="1:26" ht="15.75" x14ac:dyDescent="0.25">
      <c r="A21" s="82"/>
      <c r="P21" s="8"/>
      <c r="Q21" s="8"/>
      <c r="R21" s="8"/>
    </row>
    <row r="22" spans="1:26" ht="18.75" customHeight="1" x14ac:dyDescent="0.25">
      <c r="A22" s="85" t="s">
        <v>94</v>
      </c>
      <c r="B22" s="158" t="s">
        <v>95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spans="1:26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</row>
    <row r="24" spans="1:26" ht="18" customHeight="1" x14ac:dyDescent="0.25">
      <c r="A24" s="88"/>
      <c r="B24" s="89" t="s">
        <v>17</v>
      </c>
      <c r="C24" s="159" t="s">
        <v>96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50"/>
      <c r="Q24" s="50"/>
      <c r="R24" s="50"/>
    </row>
    <row r="25" spans="1:26" ht="18" customHeight="1" x14ac:dyDescent="0.25">
      <c r="A25" s="88"/>
      <c r="B25" s="89">
        <v>1</v>
      </c>
      <c r="C25" s="113" t="s">
        <v>115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50"/>
      <c r="Q25" s="50"/>
      <c r="R25" s="50"/>
    </row>
    <row r="26" spans="1:26" ht="12" customHeigh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48"/>
      <c r="T26" s="48"/>
      <c r="U26" s="48"/>
      <c r="V26" s="48"/>
      <c r="W26" s="48"/>
      <c r="X26" s="48"/>
      <c r="Y26" s="48"/>
    </row>
    <row r="27" spans="1:26" ht="18" customHeight="1" x14ac:dyDescent="0.25">
      <c r="A27" s="85" t="s">
        <v>97</v>
      </c>
      <c r="B27" s="92" t="s">
        <v>98</v>
      </c>
      <c r="C27" s="92"/>
      <c r="D27" s="92"/>
      <c r="E27" s="87"/>
      <c r="F27" s="116" t="s">
        <v>116</v>
      </c>
      <c r="G27" s="116"/>
      <c r="H27" s="116"/>
      <c r="I27" s="116"/>
      <c r="J27" s="116"/>
      <c r="K27" s="116"/>
      <c r="L27" s="116"/>
      <c r="M27" s="116"/>
      <c r="N27" s="116"/>
      <c r="O27" s="64"/>
      <c r="P27" s="64"/>
      <c r="Q27" s="64"/>
      <c r="R27" s="64"/>
      <c r="S27" s="47"/>
      <c r="T27" s="47"/>
      <c r="U27" s="47"/>
      <c r="V27" s="47"/>
      <c r="W27" s="47"/>
      <c r="X27" s="47"/>
      <c r="Y27" s="47"/>
      <c r="Z27" s="8"/>
    </row>
    <row r="28" spans="1:26" ht="15.75" customHeight="1" x14ac:dyDescent="0.25">
      <c r="A28" s="86"/>
      <c r="B28" s="87"/>
      <c r="C28" s="87"/>
      <c r="D28" s="87"/>
      <c r="E28" s="87"/>
      <c r="F28" s="93"/>
      <c r="G28" s="64"/>
      <c r="H28" s="64"/>
      <c r="I28" s="64"/>
      <c r="J28" s="64"/>
      <c r="K28" s="64"/>
      <c r="L28" s="64"/>
      <c r="M28" s="49"/>
      <c r="N28" s="64"/>
      <c r="O28" s="64"/>
      <c r="P28" s="64"/>
      <c r="Q28" s="64"/>
      <c r="R28" s="64"/>
      <c r="S28" s="50"/>
      <c r="T28" s="50"/>
      <c r="U28" s="50"/>
      <c r="V28" s="50"/>
      <c r="W28" s="50"/>
      <c r="X28" s="50"/>
      <c r="Y28" s="50"/>
      <c r="Z28" s="8"/>
    </row>
    <row r="29" spans="1:26" ht="18.75" customHeight="1" x14ac:dyDescent="0.25">
      <c r="A29" s="94" t="s">
        <v>15</v>
      </c>
      <c r="B29" s="3" t="s">
        <v>99</v>
      </c>
      <c r="C29" s="95"/>
      <c r="D29" s="3"/>
      <c r="E29" s="3"/>
      <c r="F29" s="3"/>
      <c r="G29" s="3"/>
      <c r="H29" s="3"/>
      <c r="I29" s="3"/>
      <c r="J29" s="3"/>
      <c r="K29" s="3"/>
      <c r="L29" s="3"/>
      <c r="M29" s="87"/>
      <c r="N29" s="87"/>
      <c r="O29" s="87"/>
      <c r="P29" s="87"/>
      <c r="Q29" s="87"/>
      <c r="R29" s="87"/>
      <c r="S29" s="50"/>
      <c r="T29" s="50"/>
      <c r="U29" s="50"/>
      <c r="V29" s="50"/>
      <c r="W29" s="50"/>
      <c r="X29" s="50"/>
      <c r="Y29" s="50"/>
      <c r="Z29" s="8"/>
    </row>
    <row r="30" spans="1:26" ht="15.75" customHeight="1" x14ac:dyDescent="0.25">
      <c r="A30" s="86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"/>
      <c r="T30" s="8"/>
      <c r="U30" s="8"/>
      <c r="V30" s="8"/>
      <c r="W30" s="8"/>
      <c r="X30" s="8"/>
      <c r="Y30" s="8"/>
      <c r="Z30" s="8"/>
    </row>
    <row r="31" spans="1:26" ht="18" customHeight="1" x14ac:dyDescent="0.25">
      <c r="A31" s="88"/>
      <c r="B31" s="89" t="s">
        <v>17</v>
      </c>
      <c r="C31" s="160" t="s">
        <v>100</v>
      </c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  <c r="P31" s="50"/>
      <c r="Q31" s="50"/>
      <c r="R31" s="50"/>
      <c r="S31" s="8"/>
      <c r="T31" s="8"/>
      <c r="U31" s="8"/>
      <c r="V31" s="8"/>
      <c r="W31" s="8"/>
      <c r="X31" s="8"/>
      <c r="Y31" s="8"/>
      <c r="Z31" s="8"/>
    </row>
    <row r="32" spans="1:26" ht="18" customHeight="1" x14ac:dyDescent="0.25">
      <c r="A32" s="88"/>
      <c r="B32" s="89">
        <v>1</v>
      </c>
      <c r="C32" s="113" t="s">
        <v>35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50"/>
      <c r="Q32" s="50"/>
      <c r="R32" s="50"/>
      <c r="S32" s="8"/>
      <c r="T32" s="8"/>
      <c r="U32" s="8"/>
      <c r="V32" s="8"/>
      <c r="W32" s="8"/>
      <c r="X32" s="8"/>
      <c r="Y32" s="8"/>
      <c r="Z32" s="8"/>
    </row>
    <row r="33" spans="1:26" ht="18" customHeight="1" x14ac:dyDescent="0.25">
      <c r="A33" s="88"/>
      <c r="B33" s="89">
        <v>2</v>
      </c>
      <c r="C33" s="113" t="s">
        <v>36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50"/>
      <c r="Q33" s="50"/>
      <c r="R33" s="50"/>
      <c r="S33" s="8"/>
      <c r="T33" s="8"/>
      <c r="U33" s="8"/>
      <c r="V33" s="8"/>
      <c r="W33" s="8"/>
      <c r="X33" s="8"/>
      <c r="Y33" s="8"/>
      <c r="Z33" s="8"/>
    </row>
    <row r="34" spans="1:26" ht="18" customHeight="1" x14ac:dyDescent="0.25">
      <c r="A34" s="88"/>
      <c r="B34" s="89">
        <v>3</v>
      </c>
      <c r="C34" s="113" t="s">
        <v>37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50"/>
      <c r="Q34" s="50"/>
      <c r="R34" s="50"/>
      <c r="S34" s="8"/>
      <c r="T34" s="8"/>
      <c r="U34" s="8"/>
      <c r="V34" s="8"/>
      <c r="W34" s="8"/>
      <c r="X34" s="8"/>
      <c r="Y34" s="8"/>
      <c r="Z34" s="8"/>
    </row>
    <row r="35" spans="1:26" ht="11.25" customHeight="1" x14ac:dyDescent="0.25">
      <c r="A35" s="7"/>
      <c r="S35" s="49"/>
      <c r="T35" s="49"/>
      <c r="U35" s="49"/>
      <c r="V35" s="49"/>
      <c r="W35" s="49"/>
      <c r="X35" s="49"/>
      <c r="Y35" s="49"/>
      <c r="Z35" s="8"/>
    </row>
    <row r="36" spans="1:26" ht="18" customHeight="1" x14ac:dyDescent="0.25">
      <c r="A36" s="96" t="s">
        <v>18</v>
      </c>
      <c r="B36" s="34" t="s">
        <v>101</v>
      </c>
    </row>
    <row r="37" spans="1:26" ht="15.75" customHeight="1" x14ac:dyDescent="0.25">
      <c r="A37" s="82"/>
      <c r="B37" s="3"/>
      <c r="R37" s="4" t="s">
        <v>102</v>
      </c>
    </row>
    <row r="38" spans="1:26" ht="25.5" customHeight="1" x14ac:dyDescent="0.25">
      <c r="A38" s="145" t="s">
        <v>17</v>
      </c>
      <c r="B38" s="100" t="s">
        <v>14</v>
      </c>
      <c r="C38" s="101"/>
      <c r="D38" s="101"/>
      <c r="E38" s="101"/>
      <c r="F38" s="101"/>
      <c r="G38" s="101"/>
      <c r="H38" s="101"/>
      <c r="I38" s="102"/>
      <c r="J38" s="110" t="s">
        <v>12</v>
      </c>
      <c r="K38" s="111"/>
      <c r="L38" s="112"/>
      <c r="M38" s="110" t="s">
        <v>91</v>
      </c>
      <c r="N38" s="111"/>
      <c r="O38" s="112"/>
      <c r="P38" s="110" t="s">
        <v>13</v>
      </c>
      <c r="Q38" s="111"/>
      <c r="R38" s="112"/>
      <c r="S38" s="8"/>
    </row>
    <row r="39" spans="1:26" ht="36" customHeight="1" x14ac:dyDescent="0.25">
      <c r="A39" s="146"/>
      <c r="B39" s="103"/>
      <c r="C39" s="104"/>
      <c r="D39" s="104"/>
      <c r="E39" s="104"/>
      <c r="F39" s="104"/>
      <c r="G39" s="104"/>
      <c r="H39" s="104"/>
      <c r="I39" s="105"/>
      <c r="J39" s="6" t="s">
        <v>9</v>
      </c>
      <c r="K39" s="6" t="s">
        <v>10</v>
      </c>
      <c r="L39" s="6" t="s">
        <v>11</v>
      </c>
      <c r="M39" s="6" t="s">
        <v>9</v>
      </c>
      <c r="N39" s="14" t="s">
        <v>10</v>
      </c>
      <c r="O39" s="6" t="s">
        <v>11</v>
      </c>
      <c r="P39" s="6" t="s">
        <v>9</v>
      </c>
      <c r="Q39" s="6" t="s">
        <v>10</v>
      </c>
      <c r="R39" s="6" t="s">
        <v>11</v>
      </c>
      <c r="S39" s="8"/>
    </row>
    <row r="40" spans="1:26" x14ac:dyDescent="0.25">
      <c r="A40" s="12">
        <v>1</v>
      </c>
      <c r="B40" s="114">
        <v>2</v>
      </c>
      <c r="C40" s="114"/>
      <c r="D40" s="114"/>
      <c r="E40" s="114"/>
      <c r="F40" s="114"/>
      <c r="G40" s="114"/>
      <c r="H40" s="114"/>
      <c r="I40" s="114"/>
      <c r="J40" s="6">
        <v>3</v>
      </c>
      <c r="K40" s="6">
        <v>4</v>
      </c>
      <c r="L40" s="6">
        <v>5</v>
      </c>
      <c r="M40" s="6">
        <v>6</v>
      </c>
      <c r="N40" s="14">
        <v>7</v>
      </c>
      <c r="O40" s="14">
        <v>8</v>
      </c>
      <c r="P40" s="6">
        <v>9</v>
      </c>
      <c r="Q40" s="6">
        <v>10</v>
      </c>
      <c r="R40" s="6">
        <v>11</v>
      </c>
      <c r="S40" s="9"/>
    </row>
    <row r="41" spans="1:26" ht="20.100000000000001" customHeight="1" x14ac:dyDescent="0.25">
      <c r="A41" s="28">
        <v>1</v>
      </c>
      <c r="B41" s="106" t="s">
        <v>47</v>
      </c>
      <c r="C41" s="107"/>
      <c r="D41" s="107"/>
      <c r="E41" s="107"/>
      <c r="F41" s="107"/>
      <c r="G41" s="107"/>
      <c r="H41" s="107"/>
      <c r="I41" s="108"/>
      <c r="J41" s="51">
        <f>59477425-5000000+14257850-2633600-366893-41894+111787</f>
        <v>65804675</v>
      </c>
      <c r="K41" s="15"/>
      <c r="L41" s="15">
        <f>J41</f>
        <v>65804675</v>
      </c>
      <c r="M41" s="15">
        <f>44061138.27+19085909.45+324465.7+1120772.01</f>
        <v>64592285.43</v>
      </c>
      <c r="N41" s="38"/>
      <c r="O41" s="38">
        <f>M41</f>
        <v>64592285.43</v>
      </c>
      <c r="P41" s="15">
        <f>M41-J41</f>
        <v>-1212389.5700000003</v>
      </c>
      <c r="Q41" s="15"/>
      <c r="R41" s="15">
        <f>P41</f>
        <v>-1212389.5700000003</v>
      </c>
      <c r="S41" s="9"/>
    </row>
    <row r="42" spans="1:26" ht="20.100000000000001" customHeight="1" x14ac:dyDescent="0.25">
      <c r="A42" s="28">
        <v>2</v>
      </c>
      <c r="B42" s="139" t="s">
        <v>48</v>
      </c>
      <c r="C42" s="140"/>
      <c r="D42" s="140"/>
      <c r="E42" s="140"/>
      <c r="F42" s="140"/>
      <c r="G42" s="140"/>
      <c r="H42" s="140"/>
      <c r="I42" s="141"/>
      <c r="J42" s="15"/>
      <c r="K42" s="27">
        <f>76193108+262061.11-1458.33-3200000-1100000</f>
        <v>72153710.780000001</v>
      </c>
      <c r="L42" s="15">
        <f>K42</f>
        <v>72153710.780000001</v>
      </c>
      <c r="M42" s="15"/>
      <c r="N42" s="15">
        <f>71912078.05+29785.15</f>
        <v>71941863.200000003</v>
      </c>
      <c r="O42" s="15">
        <f>N42</f>
        <v>71941863.200000003</v>
      </c>
      <c r="P42" s="15"/>
      <c r="Q42" s="15">
        <f>N42-K42</f>
        <v>-211847.57999999821</v>
      </c>
      <c r="R42" s="15">
        <f t="shared" ref="P42:R44" si="0">O42-L42</f>
        <v>-211847.57999999821</v>
      </c>
      <c r="S42" s="8"/>
    </row>
    <row r="43" spans="1:26" s="21" customFormat="1" ht="20.25" customHeight="1" x14ac:dyDescent="0.2">
      <c r="A43" s="28">
        <v>3</v>
      </c>
      <c r="B43" s="139" t="s">
        <v>49</v>
      </c>
      <c r="C43" s="140"/>
      <c r="D43" s="140"/>
      <c r="E43" s="140"/>
      <c r="F43" s="140"/>
      <c r="G43" s="140"/>
      <c r="H43" s="140"/>
      <c r="I43" s="141"/>
      <c r="J43" s="23"/>
      <c r="K43" s="27">
        <f>4000000+2000000+993000-300000</f>
        <v>6693000</v>
      </c>
      <c r="L43" s="15">
        <f>K43</f>
        <v>6693000</v>
      </c>
      <c r="M43" s="15"/>
      <c r="N43" s="15">
        <f>2862535.42+3782373.87</f>
        <v>6644909.29</v>
      </c>
      <c r="O43" s="15">
        <f>N43</f>
        <v>6644909.29</v>
      </c>
      <c r="P43" s="15"/>
      <c r="Q43" s="15">
        <f>N43-K43</f>
        <v>-48090.709999999963</v>
      </c>
      <c r="R43" s="15">
        <f t="shared" si="0"/>
        <v>-48090.709999999963</v>
      </c>
      <c r="S43" s="24"/>
    </row>
    <row r="44" spans="1:26" ht="19.5" customHeight="1" x14ac:dyDescent="0.25">
      <c r="A44" s="16"/>
      <c r="B44" s="147" t="s">
        <v>16</v>
      </c>
      <c r="C44" s="148"/>
      <c r="D44" s="148"/>
      <c r="E44" s="148"/>
      <c r="F44" s="148"/>
      <c r="G44" s="148"/>
      <c r="H44" s="148"/>
      <c r="I44" s="149"/>
      <c r="J44" s="35">
        <f>J41</f>
        <v>65804675</v>
      </c>
      <c r="K44" s="15">
        <f>SUM(K42:K43)</f>
        <v>78846710.780000001</v>
      </c>
      <c r="L44" s="15">
        <f>K44+J44</f>
        <v>144651385.78</v>
      </c>
      <c r="M44" s="15">
        <f>M41</f>
        <v>64592285.43</v>
      </c>
      <c r="N44" s="15">
        <f>SUM(N42:N43)</f>
        <v>78586772.49000001</v>
      </c>
      <c r="O44" s="15">
        <f>N44+M44</f>
        <v>143179057.92000002</v>
      </c>
      <c r="P44" s="15">
        <f t="shared" si="0"/>
        <v>-1212389.5700000003</v>
      </c>
      <c r="Q44" s="15">
        <f t="shared" si="0"/>
        <v>-259938.28999999166</v>
      </c>
      <c r="R44" s="15">
        <f>O44-L44</f>
        <v>-1472327.8599999845</v>
      </c>
    </row>
    <row r="45" spans="1:26" ht="18.75" customHeight="1" x14ac:dyDescent="0.25">
      <c r="A45" s="16"/>
      <c r="B45" s="109" t="s">
        <v>111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</row>
    <row r="46" spans="1:26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26" ht="18" customHeight="1" x14ac:dyDescent="0.25">
      <c r="A47" s="7" t="s">
        <v>103</v>
      </c>
      <c r="B47" s="3" t="s">
        <v>104</v>
      </c>
    </row>
    <row r="48" spans="1:26" ht="15.75" x14ac:dyDescent="0.25">
      <c r="B48" s="3"/>
      <c r="O48" s="4" t="s">
        <v>102</v>
      </c>
    </row>
    <row r="49" spans="1:18" ht="30.75" customHeight="1" x14ac:dyDescent="0.25">
      <c r="A49" s="145" t="s">
        <v>17</v>
      </c>
      <c r="B49" s="100" t="s">
        <v>19</v>
      </c>
      <c r="C49" s="101"/>
      <c r="D49" s="101"/>
      <c r="E49" s="101"/>
      <c r="F49" s="102"/>
      <c r="G49" s="114" t="s">
        <v>12</v>
      </c>
      <c r="H49" s="114"/>
      <c r="I49" s="114"/>
      <c r="J49" s="114" t="s">
        <v>91</v>
      </c>
      <c r="K49" s="114"/>
      <c r="L49" s="114"/>
      <c r="M49" s="114" t="s">
        <v>13</v>
      </c>
      <c r="N49" s="114"/>
      <c r="O49" s="114"/>
    </row>
    <row r="50" spans="1:18" ht="33" customHeight="1" x14ac:dyDescent="0.25">
      <c r="A50" s="146"/>
      <c r="B50" s="103"/>
      <c r="C50" s="104"/>
      <c r="D50" s="104"/>
      <c r="E50" s="104"/>
      <c r="F50" s="105"/>
      <c r="G50" s="6" t="s">
        <v>9</v>
      </c>
      <c r="H50" s="6" t="s">
        <v>10</v>
      </c>
      <c r="I50" s="6" t="s">
        <v>11</v>
      </c>
      <c r="J50" s="6" t="s">
        <v>9</v>
      </c>
      <c r="K50" s="14" t="s">
        <v>10</v>
      </c>
      <c r="L50" s="6" t="s">
        <v>11</v>
      </c>
      <c r="M50" s="6" t="s">
        <v>9</v>
      </c>
      <c r="N50" s="6" t="s">
        <v>10</v>
      </c>
      <c r="O50" s="6" t="s">
        <v>11</v>
      </c>
    </row>
    <row r="51" spans="1:18" ht="18" customHeight="1" x14ac:dyDescent="0.25">
      <c r="A51" s="12">
        <v>1</v>
      </c>
      <c r="B51" s="114">
        <v>2</v>
      </c>
      <c r="C51" s="114"/>
      <c r="D51" s="114"/>
      <c r="E51" s="114"/>
      <c r="F51" s="114"/>
      <c r="G51" s="6">
        <v>3</v>
      </c>
      <c r="H51" s="6">
        <v>4</v>
      </c>
      <c r="I51" s="6">
        <v>5</v>
      </c>
      <c r="J51" s="6">
        <v>6</v>
      </c>
      <c r="K51" s="14">
        <v>7</v>
      </c>
      <c r="L51" s="14">
        <v>8</v>
      </c>
      <c r="M51" s="6">
        <v>9</v>
      </c>
      <c r="N51" s="6">
        <v>10</v>
      </c>
      <c r="O51" s="6">
        <v>11</v>
      </c>
    </row>
    <row r="52" spans="1:18" ht="56.25" customHeight="1" x14ac:dyDescent="0.25">
      <c r="A52" s="16"/>
      <c r="B52" s="127" t="s">
        <v>32</v>
      </c>
      <c r="C52" s="127"/>
      <c r="D52" s="127"/>
      <c r="E52" s="127"/>
      <c r="F52" s="127"/>
      <c r="G52" s="37">
        <f>J44</f>
        <v>65804675</v>
      </c>
      <c r="H52" s="29">
        <f>K44</f>
        <v>78846710.780000001</v>
      </c>
      <c r="I52" s="29">
        <f>H52+G52</f>
        <v>144651385.78</v>
      </c>
      <c r="J52" s="29">
        <f>M41</f>
        <v>64592285.43</v>
      </c>
      <c r="K52" s="29">
        <f>N44</f>
        <v>78586772.49000001</v>
      </c>
      <c r="L52" s="29">
        <f>J52+K52</f>
        <v>143179057.92000002</v>
      </c>
      <c r="M52" s="29">
        <f t="shared" ref="M52:O53" si="1">J52-G52</f>
        <v>-1212389.5700000003</v>
      </c>
      <c r="N52" s="29">
        <f t="shared" si="1"/>
        <v>-259938.28999999166</v>
      </c>
      <c r="O52" s="29">
        <f>L52-I52</f>
        <v>-1472327.8599999845</v>
      </c>
    </row>
    <row r="53" spans="1:18" s="21" customFormat="1" ht="21.75" customHeight="1" x14ac:dyDescent="0.25">
      <c r="A53" s="22"/>
      <c r="B53" s="142" t="s">
        <v>16</v>
      </c>
      <c r="C53" s="142"/>
      <c r="D53" s="142"/>
      <c r="E53" s="142"/>
      <c r="F53" s="142"/>
      <c r="G53" s="37">
        <f>G52</f>
        <v>65804675</v>
      </c>
      <c r="H53" s="29">
        <f>SUM(H52:H52)</f>
        <v>78846710.780000001</v>
      </c>
      <c r="I53" s="29">
        <f>SUM(I52:I52)</f>
        <v>144651385.78</v>
      </c>
      <c r="J53" s="29">
        <f>SUM(J52:J52)</f>
        <v>64592285.43</v>
      </c>
      <c r="K53" s="29">
        <f>SUM(K52:K52)</f>
        <v>78586772.49000001</v>
      </c>
      <c r="L53" s="29">
        <f>SUM(L52:L52)</f>
        <v>143179057.92000002</v>
      </c>
      <c r="M53" s="29">
        <f t="shared" si="1"/>
        <v>-1212389.5700000003</v>
      </c>
      <c r="N53" s="29">
        <f t="shared" si="1"/>
        <v>-259938.28999999166</v>
      </c>
      <c r="O53" s="29">
        <f t="shared" si="1"/>
        <v>-1472327.8599999845</v>
      </c>
    </row>
    <row r="54" spans="1:18" s="21" customFormat="1" ht="21.75" customHeight="1" x14ac:dyDescent="0.25">
      <c r="A54" s="22"/>
      <c r="B54" s="99" t="s">
        <v>111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6" spans="1:18" ht="15.75" x14ac:dyDescent="0.25">
      <c r="A56" s="7" t="s">
        <v>113</v>
      </c>
      <c r="B56" s="97" t="s">
        <v>114</v>
      </c>
    </row>
    <row r="57" spans="1:18" ht="15.75" x14ac:dyDescent="0.25">
      <c r="B57" s="3"/>
    </row>
    <row r="58" spans="1:18" ht="46.5" customHeight="1" x14ac:dyDescent="0.25">
      <c r="A58" s="114" t="s">
        <v>17</v>
      </c>
      <c r="B58" s="100" t="s">
        <v>22</v>
      </c>
      <c r="C58" s="101"/>
      <c r="D58" s="101"/>
      <c r="E58" s="101"/>
      <c r="F58" s="101"/>
      <c r="G58" s="102"/>
      <c r="H58" s="114" t="s">
        <v>20</v>
      </c>
      <c r="I58" s="145" t="s">
        <v>21</v>
      </c>
      <c r="J58" s="114" t="s">
        <v>12</v>
      </c>
      <c r="K58" s="114"/>
      <c r="L58" s="114"/>
      <c r="M58" s="110" t="s">
        <v>112</v>
      </c>
      <c r="N58" s="111"/>
      <c r="O58" s="112"/>
      <c r="P58" s="114" t="s">
        <v>13</v>
      </c>
      <c r="Q58" s="114"/>
      <c r="R58" s="114"/>
    </row>
    <row r="59" spans="1:18" ht="36" customHeight="1" x14ac:dyDescent="0.25">
      <c r="A59" s="114"/>
      <c r="B59" s="103"/>
      <c r="C59" s="104"/>
      <c r="D59" s="104"/>
      <c r="E59" s="104"/>
      <c r="F59" s="104"/>
      <c r="G59" s="105"/>
      <c r="H59" s="114"/>
      <c r="I59" s="146"/>
      <c r="J59" s="6" t="s">
        <v>9</v>
      </c>
      <c r="K59" s="6" t="s">
        <v>10</v>
      </c>
      <c r="L59" s="6" t="s">
        <v>11</v>
      </c>
      <c r="M59" s="6" t="s">
        <v>9</v>
      </c>
      <c r="N59" s="6" t="s">
        <v>10</v>
      </c>
      <c r="O59" s="6" t="s">
        <v>11</v>
      </c>
      <c r="P59" s="6" t="s">
        <v>9</v>
      </c>
      <c r="Q59" s="6" t="s">
        <v>10</v>
      </c>
      <c r="R59" s="6" t="s">
        <v>11</v>
      </c>
    </row>
    <row r="60" spans="1:18" ht="18.75" customHeight="1" x14ac:dyDescent="0.25">
      <c r="A60" s="6">
        <v>1</v>
      </c>
      <c r="B60" s="114">
        <v>2</v>
      </c>
      <c r="C60" s="114"/>
      <c r="D60" s="114"/>
      <c r="E60" s="114"/>
      <c r="F60" s="114"/>
      <c r="G60" s="114"/>
      <c r="H60" s="6">
        <v>3</v>
      </c>
      <c r="I60" s="6">
        <v>4</v>
      </c>
      <c r="J60" s="6">
        <v>5</v>
      </c>
      <c r="K60" s="6">
        <v>6</v>
      </c>
      <c r="L60" s="6">
        <v>7</v>
      </c>
      <c r="M60" s="6">
        <v>8</v>
      </c>
      <c r="N60" s="6">
        <v>9</v>
      </c>
      <c r="O60" s="6">
        <v>10</v>
      </c>
      <c r="P60" s="6">
        <v>11</v>
      </c>
      <c r="Q60" s="6">
        <v>12</v>
      </c>
      <c r="R60" s="6">
        <v>13</v>
      </c>
    </row>
    <row r="61" spans="1:18" ht="22.5" customHeight="1" x14ac:dyDescent="0.25">
      <c r="A61" s="16"/>
      <c r="B61" s="147" t="s">
        <v>35</v>
      </c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9"/>
    </row>
    <row r="62" spans="1:18" ht="18.75" customHeight="1" x14ac:dyDescent="0.25">
      <c r="A62" s="16"/>
      <c r="B62" s="128" t="s">
        <v>74</v>
      </c>
      <c r="C62" s="137"/>
      <c r="D62" s="137"/>
      <c r="E62" s="137"/>
      <c r="F62" s="137"/>
      <c r="G62" s="137"/>
      <c r="H62" s="17"/>
      <c r="I62" s="17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38.25" customHeight="1" x14ac:dyDescent="0.25">
      <c r="A63" s="28">
        <v>1</v>
      </c>
      <c r="B63" s="150" t="s">
        <v>38</v>
      </c>
      <c r="C63" s="137"/>
      <c r="D63" s="137"/>
      <c r="E63" s="137"/>
      <c r="F63" s="137"/>
      <c r="G63" s="137"/>
      <c r="H63" s="36" t="s">
        <v>34</v>
      </c>
      <c r="I63" s="36" t="s">
        <v>30</v>
      </c>
      <c r="J63" s="79">
        <f>J41</f>
        <v>65804675</v>
      </c>
      <c r="K63" s="68"/>
      <c r="L63" s="66">
        <f>J63</f>
        <v>65804675</v>
      </c>
      <c r="M63" s="66">
        <f>M41</f>
        <v>64592285.43</v>
      </c>
      <c r="N63" s="68"/>
      <c r="O63" s="66">
        <f>M63</f>
        <v>64592285.43</v>
      </c>
      <c r="P63" s="66">
        <f>M63-J63</f>
        <v>-1212389.5700000003</v>
      </c>
      <c r="Q63" s="68"/>
      <c r="R63" s="66">
        <f>P63</f>
        <v>-1212389.5700000003</v>
      </c>
    </row>
    <row r="64" spans="1:18" ht="18.75" customHeight="1" x14ac:dyDescent="0.25">
      <c r="A64" s="28"/>
      <c r="B64" s="132" t="s">
        <v>80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43"/>
    </row>
    <row r="65" spans="1:18" ht="18.75" customHeight="1" x14ac:dyDescent="0.25">
      <c r="A65" s="28"/>
      <c r="B65" s="125" t="s">
        <v>75</v>
      </c>
      <c r="C65" s="138"/>
      <c r="D65" s="138"/>
      <c r="E65" s="138"/>
      <c r="F65" s="138"/>
      <c r="G65" s="138"/>
      <c r="H65" s="30"/>
      <c r="I65" s="30"/>
      <c r="J65" s="30"/>
      <c r="K65" s="27"/>
      <c r="L65" s="27"/>
      <c r="M65" s="27"/>
      <c r="N65" s="27"/>
      <c r="O65" s="27"/>
      <c r="P65" s="27"/>
      <c r="Q65" s="27"/>
      <c r="R65" s="27"/>
    </row>
    <row r="66" spans="1:18" ht="33.75" customHeight="1" x14ac:dyDescent="0.25">
      <c r="A66" s="28">
        <v>1</v>
      </c>
      <c r="B66" s="127" t="s">
        <v>39</v>
      </c>
      <c r="C66" s="138"/>
      <c r="D66" s="138"/>
      <c r="E66" s="138"/>
      <c r="F66" s="138"/>
      <c r="G66" s="138"/>
      <c r="H66" s="30" t="s">
        <v>42</v>
      </c>
      <c r="I66" s="30" t="s">
        <v>33</v>
      </c>
      <c r="J66" s="73">
        <f>65.567+12.98+47.258+(0.3046+0.06+0.30176)</f>
        <v>126.47136</v>
      </c>
      <c r="K66" s="66"/>
      <c r="L66" s="66">
        <f t="shared" ref="L66:L72" si="2">J66</f>
        <v>126.47136</v>
      </c>
      <c r="M66" s="78">
        <f>65.3158+47.2557+12.98</f>
        <v>125.55149999999999</v>
      </c>
      <c r="N66" s="66"/>
      <c r="O66" s="66">
        <f>M66</f>
        <v>125.55149999999999</v>
      </c>
      <c r="P66" s="66">
        <f>M66-J66</f>
        <v>-0.91986000000001411</v>
      </c>
      <c r="Q66" s="66"/>
      <c r="R66" s="66">
        <f>P66</f>
        <v>-0.91986000000001411</v>
      </c>
    </row>
    <row r="67" spans="1:18" ht="20.25" customHeight="1" x14ac:dyDescent="0.25">
      <c r="A67" s="28"/>
      <c r="B67" s="144" t="s">
        <v>81</v>
      </c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</row>
    <row r="68" spans="1:18" ht="18.75" customHeight="1" x14ac:dyDescent="0.25">
      <c r="A68" s="28"/>
      <c r="B68" s="125" t="s">
        <v>76</v>
      </c>
      <c r="C68" s="138"/>
      <c r="D68" s="138"/>
      <c r="E68" s="138"/>
      <c r="F68" s="138"/>
      <c r="G68" s="138"/>
      <c r="H68" s="30"/>
      <c r="I68" s="30"/>
      <c r="J68" s="18"/>
      <c r="K68" s="32"/>
      <c r="L68" s="37"/>
      <c r="M68" s="32"/>
      <c r="N68" s="32"/>
      <c r="O68" s="32"/>
      <c r="P68" s="32"/>
      <c r="Q68" s="32"/>
      <c r="R68" s="32"/>
    </row>
    <row r="69" spans="1:18" ht="31.5" customHeight="1" x14ac:dyDescent="0.25">
      <c r="A69" s="28">
        <f>A68+1</f>
        <v>1</v>
      </c>
      <c r="B69" s="113" t="s">
        <v>40</v>
      </c>
      <c r="C69" s="113"/>
      <c r="D69" s="113"/>
      <c r="E69" s="113"/>
      <c r="F69" s="113"/>
      <c r="G69" s="113"/>
      <c r="H69" s="30" t="s">
        <v>34</v>
      </c>
      <c r="I69" s="30" t="s">
        <v>31</v>
      </c>
      <c r="J69" s="77">
        <f>J63/J66/1000</f>
        <v>520.31285976524646</v>
      </c>
      <c r="K69" s="66"/>
      <c r="L69" s="66">
        <f t="shared" si="2"/>
        <v>520.31285976524646</v>
      </c>
      <c r="M69" s="77">
        <f>M63/M66/1000</f>
        <v>514.46844864458012</v>
      </c>
      <c r="N69" s="66"/>
      <c r="O69" s="66">
        <f>M69</f>
        <v>514.46844864458012</v>
      </c>
      <c r="P69" s="66">
        <f>M69-J69</f>
        <v>-5.8444111206663365</v>
      </c>
      <c r="Q69" s="66"/>
      <c r="R69" s="66">
        <f>P69</f>
        <v>-5.8444111206663365</v>
      </c>
    </row>
    <row r="70" spans="1:18" ht="18.75" customHeight="1" x14ac:dyDescent="0.25">
      <c r="A70" s="28"/>
      <c r="B70" s="144" t="s">
        <v>82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</row>
    <row r="71" spans="1:18" ht="17.25" customHeight="1" x14ac:dyDescent="0.25">
      <c r="A71" s="28"/>
      <c r="B71" s="128" t="s">
        <v>77</v>
      </c>
      <c r="C71" s="137"/>
      <c r="D71" s="137"/>
      <c r="E71" s="137"/>
      <c r="F71" s="137"/>
      <c r="G71" s="137"/>
      <c r="H71" s="36"/>
      <c r="I71" s="36"/>
      <c r="J71" s="33"/>
      <c r="K71" s="32"/>
      <c r="L71" s="37"/>
      <c r="M71" s="32"/>
      <c r="N71" s="32"/>
      <c r="O71" s="32"/>
      <c r="P71" s="32"/>
      <c r="Q71" s="32"/>
      <c r="R71" s="32"/>
    </row>
    <row r="72" spans="1:18" ht="36" customHeight="1" x14ac:dyDescent="0.25">
      <c r="A72" s="28">
        <f>A71+1</f>
        <v>1</v>
      </c>
      <c r="B72" s="139" t="s">
        <v>41</v>
      </c>
      <c r="C72" s="140"/>
      <c r="D72" s="140"/>
      <c r="E72" s="140"/>
      <c r="F72" s="140"/>
      <c r="G72" s="140"/>
      <c r="H72" s="36" t="s">
        <v>29</v>
      </c>
      <c r="I72" s="36" t="s">
        <v>31</v>
      </c>
      <c r="J72" s="76">
        <v>91.01</v>
      </c>
      <c r="K72" s="66"/>
      <c r="L72" s="66">
        <f t="shared" si="2"/>
        <v>91.01</v>
      </c>
      <c r="M72" s="76">
        <v>90.35</v>
      </c>
      <c r="N72" s="66"/>
      <c r="O72" s="66">
        <f>M72</f>
        <v>90.35</v>
      </c>
      <c r="P72" s="66">
        <f>M72-J72</f>
        <v>-0.6600000000000108</v>
      </c>
      <c r="Q72" s="66"/>
      <c r="R72" s="66">
        <f>P72</f>
        <v>-0.6600000000000108</v>
      </c>
    </row>
    <row r="73" spans="1:18" ht="22.5" customHeight="1" x14ac:dyDescent="0.25">
      <c r="A73" s="28"/>
      <c r="B73" s="139" t="s">
        <v>65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1"/>
    </row>
    <row r="74" spans="1:18" ht="19.5" customHeight="1" x14ac:dyDescent="0.25">
      <c r="A74" s="28"/>
      <c r="B74" s="154" t="s">
        <v>36</v>
      </c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6"/>
    </row>
    <row r="75" spans="1:18" ht="18.75" customHeight="1" x14ac:dyDescent="0.25">
      <c r="A75" s="16"/>
      <c r="B75" s="128" t="s">
        <v>74</v>
      </c>
      <c r="C75" s="137"/>
      <c r="D75" s="137"/>
      <c r="E75" s="137"/>
      <c r="F75" s="137"/>
      <c r="G75" s="137"/>
      <c r="H75" s="17"/>
      <c r="I75" s="17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40.5" customHeight="1" x14ac:dyDescent="0.25">
      <c r="A76" s="28">
        <f>A74+1</f>
        <v>1</v>
      </c>
      <c r="B76" s="132" t="s">
        <v>64</v>
      </c>
      <c r="C76" s="133"/>
      <c r="D76" s="133"/>
      <c r="E76" s="133"/>
      <c r="F76" s="133"/>
      <c r="G76" s="133"/>
      <c r="H76" s="36" t="s">
        <v>34</v>
      </c>
      <c r="I76" s="36" t="s">
        <v>30</v>
      </c>
      <c r="J76" s="40"/>
      <c r="K76" s="74">
        <f>L42</f>
        <v>72153710.780000001</v>
      </c>
      <c r="L76" s="66">
        <f>K76</f>
        <v>72153710.780000001</v>
      </c>
      <c r="M76" s="66"/>
      <c r="N76" s="66">
        <f>N42</f>
        <v>71941863.200000003</v>
      </c>
      <c r="O76" s="66">
        <f>N76</f>
        <v>71941863.200000003</v>
      </c>
      <c r="P76" s="66"/>
      <c r="Q76" s="66">
        <f>N76-K76</f>
        <v>-211847.57999999821</v>
      </c>
      <c r="R76" s="66">
        <f>Q76</f>
        <v>-211847.57999999821</v>
      </c>
    </row>
    <row r="77" spans="1:18" ht="20.25" customHeight="1" x14ac:dyDescent="0.25">
      <c r="A77" s="28"/>
      <c r="B77" s="132" t="s">
        <v>83</v>
      </c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43"/>
    </row>
    <row r="78" spans="1:18" ht="18" customHeight="1" x14ac:dyDescent="0.25">
      <c r="A78" s="28"/>
      <c r="B78" s="128" t="s">
        <v>75</v>
      </c>
      <c r="C78" s="129"/>
      <c r="D78" s="129"/>
      <c r="E78" s="129"/>
      <c r="F78" s="129"/>
      <c r="G78" s="129"/>
      <c r="H78" s="18"/>
      <c r="I78" s="33"/>
      <c r="J78" s="40"/>
      <c r="K78" s="40"/>
      <c r="L78" s="41"/>
      <c r="M78" s="28"/>
      <c r="N78" s="28"/>
      <c r="O78" s="28"/>
      <c r="P78" s="27"/>
      <c r="Q78" s="41"/>
      <c r="R78" s="27"/>
    </row>
    <row r="79" spans="1:18" ht="39" customHeight="1" x14ac:dyDescent="0.25">
      <c r="A79" s="28">
        <v>1</v>
      </c>
      <c r="B79" s="150" t="s">
        <v>43</v>
      </c>
      <c r="C79" s="151"/>
      <c r="D79" s="151"/>
      <c r="E79" s="151"/>
      <c r="F79" s="151"/>
      <c r="G79" s="151"/>
      <c r="H79" s="36" t="s">
        <v>42</v>
      </c>
      <c r="I79" s="36" t="s">
        <v>33</v>
      </c>
      <c r="J79" s="39"/>
      <c r="K79" s="72">
        <v>51.720999999999997</v>
      </c>
      <c r="L79" s="73">
        <f>K79</f>
        <v>51.720999999999997</v>
      </c>
      <c r="M79" s="30"/>
      <c r="N79" s="75">
        <f>46.8166</f>
        <v>46.816600000000001</v>
      </c>
      <c r="O79" s="72">
        <f>N79</f>
        <v>46.816600000000001</v>
      </c>
      <c r="P79" s="66"/>
      <c r="Q79" s="66">
        <f>N79-K79</f>
        <v>-4.9043999999999954</v>
      </c>
      <c r="R79" s="66">
        <f t="shared" ref="R79:R85" si="3">Q79</f>
        <v>-4.9043999999999954</v>
      </c>
    </row>
    <row r="80" spans="1:18" ht="21.75" customHeight="1" x14ac:dyDescent="0.25">
      <c r="A80" s="28"/>
      <c r="B80" s="144" t="s">
        <v>84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</row>
    <row r="81" spans="1:28" ht="20.25" customHeight="1" x14ac:dyDescent="0.25">
      <c r="A81" s="28"/>
      <c r="B81" s="125" t="s">
        <v>76</v>
      </c>
      <c r="C81" s="125"/>
      <c r="D81" s="125"/>
      <c r="E81" s="125"/>
      <c r="F81" s="125"/>
      <c r="G81" s="125"/>
      <c r="H81" s="18"/>
      <c r="I81" s="33"/>
      <c r="J81" s="39"/>
      <c r="K81" s="39"/>
      <c r="L81" s="41"/>
      <c r="M81" s="39"/>
      <c r="N81" s="39"/>
      <c r="O81" s="39"/>
      <c r="P81" s="27"/>
      <c r="Q81" s="41"/>
      <c r="R81" s="27"/>
    </row>
    <row r="82" spans="1:28" ht="22.5" customHeight="1" x14ac:dyDescent="0.25">
      <c r="A82" s="28">
        <v>1</v>
      </c>
      <c r="B82" s="152" t="s">
        <v>44</v>
      </c>
      <c r="C82" s="152"/>
      <c r="D82" s="152"/>
      <c r="E82" s="152"/>
      <c r="F82" s="152"/>
      <c r="G82" s="152"/>
      <c r="H82" s="30" t="s">
        <v>34</v>
      </c>
      <c r="I82" s="36" t="s">
        <v>31</v>
      </c>
      <c r="J82" s="42"/>
      <c r="K82" s="70">
        <f>K76/K79/1000</f>
        <v>1395.0563751667603</v>
      </c>
      <c r="L82" s="71">
        <f>K82</f>
        <v>1395.0563751667603</v>
      </c>
      <c r="M82" s="70"/>
      <c r="N82" s="70">
        <f>N76/N79/1000</f>
        <v>1536.6742394791593</v>
      </c>
      <c r="O82" s="70">
        <f>N82</f>
        <v>1536.6742394791593</v>
      </c>
      <c r="P82" s="66"/>
      <c r="Q82" s="71">
        <f>N82-K82</f>
        <v>141.61786431239898</v>
      </c>
      <c r="R82" s="71">
        <f t="shared" si="3"/>
        <v>141.61786431239898</v>
      </c>
    </row>
    <row r="83" spans="1:28" ht="22.5" customHeight="1" x14ac:dyDescent="0.25">
      <c r="A83" s="28"/>
      <c r="B83" s="134" t="s">
        <v>73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6"/>
    </row>
    <row r="84" spans="1:28" ht="18" customHeight="1" x14ac:dyDescent="0.25">
      <c r="A84" s="28"/>
      <c r="B84" s="125" t="s">
        <v>77</v>
      </c>
      <c r="C84" s="125"/>
      <c r="D84" s="125"/>
      <c r="E84" s="125"/>
      <c r="F84" s="125"/>
      <c r="G84" s="125"/>
      <c r="H84" s="18"/>
      <c r="I84" s="36"/>
      <c r="J84" s="39"/>
      <c r="K84" s="39"/>
      <c r="L84" s="41"/>
      <c r="M84" s="39"/>
      <c r="N84" s="39"/>
      <c r="O84" s="39"/>
      <c r="P84" s="27"/>
      <c r="Q84" s="41"/>
      <c r="R84" s="27"/>
    </row>
    <row r="85" spans="1:28" ht="48.75" customHeight="1" x14ac:dyDescent="0.25">
      <c r="A85" s="28">
        <v>1</v>
      </c>
      <c r="B85" s="127" t="s">
        <v>45</v>
      </c>
      <c r="C85" s="127"/>
      <c r="D85" s="127"/>
      <c r="E85" s="127"/>
      <c r="F85" s="127"/>
      <c r="G85" s="127"/>
      <c r="H85" s="30" t="s">
        <v>29</v>
      </c>
      <c r="I85" s="36" t="s">
        <v>31</v>
      </c>
      <c r="J85" s="43"/>
      <c r="K85" s="72">
        <v>50.22</v>
      </c>
      <c r="L85" s="73">
        <f>K85</f>
        <v>50.22</v>
      </c>
      <c r="M85" s="72"/>
      <c r="N85" s="72">
        <v>45.46</v>
      </c>
      <c r="O85" s="72">
        <f>N85</f>
        <v>45.46</v>
      </c>
      <c r="P85" s="73"/>
      <c r="Q85" s="66">
        <f>N85-K85</f>
        <v>-4.759999999999998</v>
      </c>
      <c r="R85" s="66">
        <f t="shared" si="3"/>
        <v>-4.759999999999998</v>
      </c>
    </row>
    <row r="86" spans="1:28" ht="19.5" customHeight="1" x14ac:dyDescent="0.25">
      <c r="A86" s="28"/>
      <c r="B86" s="132" t="s">
        <v>86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43"/>
    </row>
    <row r="87" spans="1:28" ht="22.5" customHeight="1" x14ac:dyDescent="0.25">
      <c r="A87" s="28"/>
      <c r="B87" s="154" t="s">
        <v>37</v>
      </c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6"/>
    </row>
    <row r="88" spans="1:28" ht="18" customHeight="1" x14ac:dyDescent="0.25">
      <c r="A88" s="28"/>
      <c r="B88" s="128" t="s">
        <v>74</v>
      </c>
      <c r="C88" s="129"/>
      <c r="D88" s="129"/>
      <c r="E88" s="129"/>
      <c r="F88" s="129"/>
      <c r="G88" s="129"/>
      <c r="H88" s="18"/>
      <c r="I88" s="18"/>
      <c r="J88" s="19"/>
      <c r="K88" s="31"/>
      <c r="L88" s="12"/>
      <c r="M88" s="12"/>
      <c r="N88" s="12"/>
      <c r="O88" s="12"/>
      <c r="P88" s="12"/>
      <c r="Q88" s="12"/>
      <c r="R88" s="12"/>
    </row>
    <row r="89" spans="1:28" ht="33.75" customHeight="1" x14ac:dyDescent="0.25">
      <c r="A89" s="28"/>
      <c r="B89" s="127" t="s">
        <v>63</v>
      </c>
      <c r="C89" s="127"/>
      <c r="D89" s="127"/>
      <c r="E89" s="127"/>
      <c r="F89" s="127"/>
      <c r="G89" s="127"/>
      <c r="H89" s="30" t="s">
        <v>34</v>
      </c>
      <c r="I89" s="30" t="s">
        <v>30</v>
      </c>
      <c r="J89" s="19"/>
      <c r="K89" s="66">
        <f>K43</f>
        <v>6693000</v>
      </c>
      <c r="L89" s="66">
        <f>K89</f>
        <v>6693000</v>
      </c>
      <c r="M89" s="68"/>
      <c r="N89" s="66">
        <f>SUM(N90:N93)</f>
        <v>6644909.2899999991</v>
      </c>
      <c r="O89" s="66">
        <f>N89</f>
        <v>6644909.2899999991</v>
      </c>
      <c r="P89" s="68"/>
      <c r="Q89" s="66">
        <f>N89-K89</f>
        <v>-48090.710000000894</v>
      </c>
      <c r="R89" s="66">
        <f>Q89</f>
        <v>-48090.710000000894</v>
      </c>
      <c r="S89" s="57"/>
    </row>
    <row r="90" spans="1:28" ht="37.5" customHeight="1" x14ac:dyDescent="0.25">
      <c r="A90" s="28">
        <v>1</v>
      </c>
      <c r="B90" s="113" t="s">
        <v>50</v>
      </c>
      <c r="C90" s="113"/>
      <c r="D90" s="113"/>
      <c r="E90" s="113"/>
      <c r="F90" s="113"/>
      <c r="G90" s="113"/>
      <c r="H90" s="30" t="s">
        <v>34</v>
      </c>
      <c r="I90" s="126" t="s">
        <v>66</v>
      </c>
      <c r="J90" s="20"/>
      <c r="K90" s="66">
        <f>577360+695180+430390</f>
        <v>1702930</v>
      </c>
      <c r="L90" s="66">
        <f>K90</f>
        <v>1702930</v>
      </c>
      <c r="M90" s="69"/>
      <c r="N90" s="67">
        <v>1685503.63</v>
      </c>
      <c r="O90" s="66">
        <f>N90</f>
        <v>1685503.63</v>
      </c>
      <c r="P90" s="69"/>
      <c r="Q90" s="66">
        <f>N90-K90</f>
        <v>-17426.370000000112</v>
      </c>
      <c r="R90" s="66">
        <f>Q90</f>
        <v>-17426.370000000112</v>
      </c>
      <c r="S90" s="57"/>
      <c r="U90" s="50"/>
      <c r="V90" s="50"/>
      <c r="W90" s="50"/>
      <c r="X90" s="50"/>
      <c r="Y90" s="50"/>
      <c r="Z90" s="50"/>
      <c r="AA90" s="50"/>
      <c r="AB90" s="50"/>
    </row>
    <row r="91" spans="1:28" ht="70.5" customHeight="1" x14ac:dyDescent="0.25">
      <c r="A91" s="28">
        <v>2</v>
      </c>
      <c r="B91" s="153" t="s">
        <v>51</v>
      </c>
      <c r="C91" s="153"/>
      <c r="D91" s="153"/>
      <c r="E91" s="153"/>
      <c r="F91" s="153"/>
      <c r="G91" s="153"/>
      <c r="H91" s="30" t="s">
        <v>34</v>
      </c>
      <c r="I91" s="126"/>
      <c r="J91" s="20"/>
      <c r="K91" s="66">
        <f>573230+278980+879940+882180+666400+245770</f>
        <v>3526500</v>
      </c>
      <c r="L91" s="66">
        <f>K91</f>
        <v>3526500</v>
      </c>
      <c r="M91" s="69"/>
      <c r="N91" s="67">
        <v>3508883.76</v>
      </c>
      <c r="O91" s="66">
        <f>N91</f>
        <v>3508883.76</v>
      </c>
      <c r="P91" s="69"/>
      <c r="Q91" s="66">
        <f>N91-K91</f>
        <v>-17616.240000000224</v>
      </c>
      <c r="R91" s="66">
        <f>Q91</f>
        <v>-17616.240000000224</v>
      </c>
      <c r="S91" s="57"/>
      <c r="U91" s="52"/>
      <c r="V91" s="52"/>
      <c r="W91" s="52"/>
      <c r="X91" s="52"/>
      <c r="Y91" s="52"/>
      <c r="Z91" s="52"/>
      <c r="AA91" s="52"/>
      <c r="AB91" s="52"/>
    </row>
    <row r="92" spans="1:28" ht="38.25" customHeight="1" x14ac:dyDescent="0.25">
      <c r="A92" s="28">
        <v>3</v>
      </c>
      <c r="B92" s="113" t="s">
        <v>52</v>
      </c>
      <c r="C92" s="113"/>
      <c r="D92" s="113"/>
      <c r="E92" s="113"/>
      <c r="F92" s="113"/>
      <c r="G92" s="113"/>
      <c r="H92" s="30" t="s">
        <v>34</v>
      </c>
      <c r="I92" s="126"/>
      <c r="J92" s="20"/>
      <c r="K92" s="66">
        <f>47580+14180+60980+52240+88140+41810+30110+149590+11340+48960+63610</f>
        <v>608540</v>
      </c>
      <c r="L92" s="66">
        <f>K92</f>
        <v>608540</v>
      </c>
      <c r="M92" s="69"/>
      <c r="N92" s="67">
        <v>608493.48</v>
      </c>
      <c r="O92" s="66">
        <f>N92</f>
        <v>608493.48</v>
      </c>
      <c r="P92" s="69"/>
      <c r="Q92" s="66">
        <f>N92-K92</f>
        <v>-46.520000000018626</v>
      </c>
      <c r="R92" s="66">
        <f>Q92</f>
        <v>-46.520000000018626</v>
      </c>
      <c r="S92" s="57"/>
      <c r="U92" s="50"/>
      <c r="V92" s="50"/>
      <c r="W92" s="50"/>
      <c r="X92" s="50"/>
      <c r="Y92" s="50"/>
      <c r="Z92" s="50"/>
      <c r="AA92" s="50"/>
      <c r="AB92" s="50"/>
    </row>
    <row r="93" spans="1:28" ht="36.75" customHeight="1" x14ac:dyDescent="0.25">
      <c r="A93" s="28">
        <v>4</v>
      </c>
      <c r="B93" s="113" t="s">
        <v>53</v>
      </c>
      <c r="C93" s="113"/>
      <c r="D93" s="113"/>
      <c r="E93" s="113"/>
      <c r="F93" s="113"/>
      <c r="G93" s="113"/>
      <c r="H93" s="30" t="s">
        <v>34</v>
      </c>
      <c r="I93" s="126"/>
      <c r="J93" s="20"/>
      <c r="K93" s="66">
        <f>238550+299740+299730+17010</f>
        <v>855030</v>
      </c>
      <c r="L93" s="66">
        <f>K93</f>
        <v>855030</v>
      </c>
      <c r="M93" s="69"/>
      <c r="N93" s="67">
        <v>842028.42</v>
      </c>
      <c r="O93" s="66">
        <f>N93</f>
        <v>842028.42</v>
      </c>
      <c r="P93" s="69"/>
      <c r="Q93" s="66">
        <f>N93-K93</f>
        <v>-13001.579999999958</v>
      </c>
      <c r="R93" s="66">
        <f>Q93</f>
        <v>-13001.579999999958</v>
      </c>
      <c r="S93" s="57"/>
      <c r="U93" s="50"/>
      <c r="V93" s="50"/>
      <c r="W93" s="50"/>
      <c r="X93" s="50"/>
      <c r="Y93" s="50"/>
      <c r="Z93" s="50"/>
      <c r="AA93" s="50"/>
      <c r="AB93" s="50"/>
    </row>
    <row r="94" spans="1:28" ht="18" customHeight="1" x14ac:dyDescent="0.25">
      <c r="A94" s="28"/>
      <c r="B94" s="123" t="s">
        <v>88</v>
      </c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U94" s="50"/>
      <c r="V94" s="50"/>
      <c r="W94" s="50"/>
      <c r="X94" s="50"/>
      <c r="Y94" s="50"/>
      <c r="Z94" s="50"/>
      <c r="AA94" s="50"/>
      <c r="AB94" s="50"/>
    </row>
    <row r="95" spans="1:28" ht="18" customHeight="1" x14ac:dyDescent="0.25">
      <c r="A95" s="28"/>
      <c r="B95" s="164" t="s">
        <v>67</v>
      </c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U95" s="50"/>
      <c r="V95" s="50"/>
      <c r="W95" s="50"/>
      <c r="X95" s="50"/>
      <c r="Y95" s="50"/>
      <c r="Z95" s="50"/>
      <c r="AA95" s="50"/>
      <c r="AB95" s="50"/>
    </row>
    <row r="96" spans="1:28" ht="18" customHeight="1" x14ac:dyDescent="0.25">
      <c r="A96" s="28"/>
      <c r="B96" s="125" t="s">
        <v>75</v>
      </c>
      <c r="C96" s="125"/>
      <c r="D96" s="125"/>
      <c r="E96" s="125"/>
      <c r="F96" s="125"/>
      <c r="G96" s="125"/>
      <c r="H96" s="18"/>
      <c r="I96" s="30"/>
      <c r="J96" s="16"/>
      <c r="K96" s="45"/>
      <c r="L96" s="45"/>
      <c r="M96" s="45"/>
      <c r="N96" s="45"/>
      <c r="O96" s="45"/>
      <c r="P96" s="45"/>
      <c r="Q96" s="45"/>
      <c r="R96" s="45"/>
      <c r="U96" s="8"/>
      <c r="V96" s="8"/>
      <c r="W96" s="8"/>
      <c r="X96" s="8"/>
      <c r="Y96" s="8"/>
      <c r="Z96" s="8"/>
      <c r="AA96" s="8"/>
      <c r="AB96" s="8"/>
    </row>
    <row r="97" spans="1:29" ht="33.75" customHeight="1" x14ac:dyDescent="0.25">
      <c r="A97" s="28">
        <v>1</v>
      </c>
      <c r="B97" s="127" t="s">
        <v>46</v>
      </c>
      <c r="C97" s="127"/>
      <c r="D97" s="127"/>
      <c r="E97" s="127"/>
      <c r="F97" s="127"/>
      <c r="G97" s="127"/>
      <c r="H97" s="30" t="s">
        <v>28</v>
      </c>
      <c r="I97" s="30" t="s">
        <v>33</v>
      </c>
      <c r="J97" s="16"/>
      <c r="K97" s="46">
        <f>SUM(K98:K101)</f>
        <v>26</v>
      </c>
      <c r="L97" s="46">
        <f>K97</f>
        <v>26</v>
      </c>
      <c r="M97" s="46"/>
      <c r="N97" s="56">
        <f>SUM(N98:N101)</f>
        <v>26</v>
      </c>
      <c r="O97" s="46">
        <f>SUM(O98:O101)</f>
        <v>26</v>
      </c>
      <c r="P97" s="46"/>
      <c r="Q97" s="45">
        <f t="shared" ref="Q97:Q109" si="4">N97-K97</f>
        <v>0</v>
      </c>
      <c r="R97" s="45">
        <f>Q97</f>
        <v>0</v>
      </c>
      <c r="U97" s="8"/>
      <c r="V97" s="8"/>
      <c r="W97" s="8"/>
      <c r="X97" s="8"/>
      <c r="Y97" s="8"/>
      <c r="Z97" s="8"/>
      <c r="AA97" s="8"/>
      <c r="AB97" s="8"/>
    </row>
    <row r="98" spans="1:29" ht="33.75" customHeight="1" x14ac:dyDescent="0.25">
      <c r="A98" s="28">
        <v>2</v>
      </c>
      <c r="B98" s="127" t="s">
        <v>54</v>
      </c>
      <c r="C98" s="127"/>
      <c r="D98" s="127"/>
      <c r="E98" s="127"/>
      <c r="F98" s="127"/>
      <c r="G98" s="127"/>
      <c r="H98" s="30" t="s">
        <v>28</v>
      </c>
      <c r="I98" s="30" t="s">
        <v>33</v>
      </c>
      <c r="J98" s="16"/>
      <c r="K98" s="46">
        <v>3</v>
      </c>
      <c r="L98" s="46">
        <f>K98</f>
        <v>3</v>
      </c>
      <c r="M98" s="46"/>
      <c r="N98" s="56">
        <v>3</v>
      </c>
      <c r="O98" s="46">
        <f>N98</f>
        <v>3</v>
      </c>
      <c r="P98" s="46"/>
      <c r="Q98" s="45">
        <f>N98-K98</f>
        <v>0</v>
      </c>
      <c r="R98" s="45">
        <f>Q98</f>
        <v>0</v>
      </c>
      <c r="T98" s="53"/>
      <c r="U98" s="53"/>
      <c r="V98" s="53"/>
      <c r="W98" s="53"/>
      <c r="X98" s="53"/>
      <c r="Y98" s="53"/>
      <c r="Z98" s="53"/>
      <c r="AA98" s="53"/>
      <c r="AB98" s="53"/>
      <c r="AC98" s="8"/>
    </row>
    <row r="99" spans="1:29" ht="64.5" customHeight="1" x14ac:dyDescent="0.25">
      <c r="A99" s="28">
        <v>3</v>
      </c>
      <c r="B99" s="163" t="s">
        <v>55</v>
      </c>
      <c r="C99" s="163"/>
      <c r="D99" s="163"/>
      <c r="E99" s="163"/>
      <c r="F99" s="163"/>
      <c r="G99" s="163"/>
      <c r="H99" s="30" t="s">
        <v>28</v>
      </c>
      <c r="I99" s="30" t="s">
        <v>33</v>
      </c>
      <c r="J99" s="16"/>
      <c r="K99" s="46">
        <v>8</v>
      </c>
      <c r="L99" s="46">
        <f>K99</f>
        <v>8</v>
      </c>
      <c r="M99" s="46"/>
      <c r="N99" s="56">
        <v>8</v>
      </c>
      <c r="O99" s="46">
        <f>N99</f>
        <v>8</v>
      </c>
      <c r="P99" s="46"/>
      <c r="Q99" s="45">
        <f>N99-K99</f>
        <v>0</v>
      </c>
      <c r="R99" s="45">
        <f>Q99</f>
        <v>0</v>
      </c>
      <c r="T99" s="54"/>
      <c r="U99" s="54"/>
      <c r="V99" s="54"/>
      <c r="W99" s="54"/>
      <c r="X99" s="54"/>
      <c r="Y99" s="54"/>
      <c r="Z99" s="54"/>
      <c r="AA99" s="54"/>
      <c r="AB99" s="54"/>
      <c r="AC99" s="8"/>
    </row>
    <row r="100" spans="1:29" ht="33.75" customHeight="1" x14ac:dyDescent="0.25">
      <c r="A100" s="28">
        <v>4</v>
      </c>
      <c r="B100" s="127" t="s">
        <v>56</v>
      </c>
      <c r="C100" s="127"/>
      <c r="D100" s="127"/>
      <c r="E100" s="127"/>
      <c r="F100" s="127"/>
      <c r="G100" s="127"/>
      <c r="H100" s="30" t="s">
        <v>28</v>
      </c>
      <c r="I100" s="30" t="s">
        <v>33</v>
      </c>
      <c r="J100" s="16"/>
      <c r="K100" s="46">
        <v>11</v>
      </c>
      <c r="L100" s="46">
        <f>K100</f>
        <v>11</v>
      </c>
      <c r="M100" s="46"/>
      <c r="N100" s="56">
        <v>11</v>
      </c>
      <c r="O100" s="46">
        <f>N100</f>
        <v>11</v>
      </c>
      <c r="P100" s="46"/>
      <c r="Q100" s="45">
        <f>N100-K100</f>
        <v>0</v>
      </c>
      <c r="R100" s="45">
        <f>Q100</f>
        <v>0</v>
      </c>
      <c r="T100" s="53"/>
      <c r="U100" s="53"/>
      <c r="V100" s="53"/>
      <c r="W100" s="53"/>
      <c r="X100" s="53"/>
      <c r="Y100" s="53"/>
      <c r="Z100" s="53"/>
      <c r="AA100" s="53"/>
      <c r="AB100" s="53"/>
      <c r="AC100" s="8"/>
    </row>
    <row r="101" spans="1:29" ht="48.75" customHeight="1" x14ac:dyDescent="0.25">
      <c r="A101" s="28">
        <v>5</v>
      </c>
      <c r="B101" s="127" t="s">
        <v>57</v>
      </c>
      <c r="C101" s="127"/>
      <c r="D101" s="127"/>
      <c r="E101" s="127"/>
      <c r="F101" s="127"/>
      <c r="G101" s="127"/>
      <c r="H101" s="30" t="s">
        <v>28</v>
      </c>
      <c r="I101" s="30" t="s">
        <v>33</v>
      </c>
      <c r="J101" s="16"/>
      <c r="K101" s="46">
        <v>4</v>
      </c>
      <c r="L101" s="46">
        <f>K101</f>
        <v>4</v>
      </c>
      <c r="M101" s="46"/>
      <c r="N101" s="56">
        <v>4</v>
      </c>
      <c r="O101" s="46">
        <f>N101</f>
        <v>4</v>
      </c>
      <c r="P101" s="46"/>
      <c r="Q101" s="45">
        <f>N101-K101</f>
        <v>0</v>
      </c>
      <c r="R101" s="45">
        <f>Q101</f>
        <v>0</v>
      </c>
      <c r="T101" s="53"/>
      <c r="U101" s="53"/>
      <c r="V101" s="53"/>
      <c r="W101" s="53"/>
      <c r="X101" s="53"/>
      <c r="Y101" s="53"/>
      <c r="Z101" s="53"/>
      <c r="AA101" s="53"/>
      <c r="AB101" s="53"/>
      <c r="AC101" s="8"/>
    </row>
    <row r="102" spans="1:29" ht="18" customHeight="1" x14ac:dyDescent="0.25">
      <c r="A102" s="28"/>
      <c r="B102" s="125" t="s">
        <v>76</v>
      </c>
      <c r="C102" s="125"/>
      <c r="D102" s="125"/>
      <c r="E102" s="125"/>
      <c r="F102" s="125"/>
      <c r="G102" s="125"/>
      <c r="H102" s="30"/>
      <c r="I102" s="30"/>
      <c r="J102" s="16"/>
      <c r="K102" s="15"/>
      <c r="L102" s="15"/>
      <c r="M102" s="15"/>
      <c r="N102" s="55"/>
      <c r="O102" s="15"/>
      <c r="P102" s="15"/>
      <c r="Q102" s="27"/>
      <c r="R102" s="27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34.5" customHeight="1" x14ac:dyDescent="0.25">
      <c r="A103" s="28">
        <v>1</v>
      </c>
      <c r="B103" s="113" t="s">
        <v>58</v>
      </c>
      <c r="C103" s="113"/>
      <c r="D103" s="113"/>
      <c r="E103" s="113"/>
      <c r="F103" s="113"/>
      <c r="G103" s="113"/>
      <c r="H103" s="30" t="s">
        <v>34</v>
      </c>
      <c r="I103" s="30" t="s">
        <v>31</v>
      </c>
      <c r="J103" s="16"/>
      <c r="K103" s="15">
        <f>K90/K98</f>
        <v>567643.33333333337</v>
      </c>
      <c r="L103" s="15">
        <f>K103</f>
        <v>567643.33333333337</v>
      </c>
      <c r="M103" s="15"/>
      <c r="N103" s="55">
        <f>N90/N98</f>
        <v>561834.54333333333</v>
      </c>
      <c r="O103" s="15">
        <f>N103</f>
        <v>561834.54333333333</v>
      </c>
      <c r="P103" s="15"/>
      <c r="Q103" s="27">
        <f t="shared" si="4"/>
        <v>-5808.7900000000373</v>
      </c>
      <c r="R103" s="27">
        <f>Q103</f>
        <v>-5808.7900000000373</v>
      </c>
      <c r="T103" s="50"/>
      <c r="U103" s="50"/>
      <c r="V103" s="50"/>
      <c r="W103" s="50"/>
      <c r="X103" s="50"/>
      <c r="Y103" s="50"/>
      <c r="Z103" s="50"/>
      <c r="AA103" s="50"/>
      <c r="AB103" s="50"/>
    </row>
    <row r="104" spans="1:29" ht="67.5" customHeight="1" x14ac:dyDescent="0.25">
      <c r="A104" s="28">
        <v>2</v>
      </c>
      <c r="B104" s="153" t="s">
        <v>59</v>
      </c>
      <c r="C104" s="153"/>
      <c r="D104" s="153"/>
      <c r="E104" s="153"/>
      <c r="F104" s="153"/>
      <c r="G104" s="153"/>
      <c r="H104" s="30" t="s">
        <v>34</v>
      </c>
      <c r="I104" s="30" t="s">
        <v>31</v>
      </c>
      <c r="J104" s="16"/>
      <c r="K104" s="15">
        <f>K91/K99</f>
        <v>440812.5</v>
      </c>
      <c r="L104" s="15">
        <f>K104</f>
        <v>440812.5</v>
      </c>
      <c r="M104" s="15"/>
      <c r="N104" s="83">
        <f>N91/N99</f>
        <v>438610.47</v>
      </c>
      <c r="O104" s="15">
        <f>N104</f>
        <v>438610.47</v>
      </c>
      <c r="P104" s="15"/>
      <c r="Q104" s="27">
        <f t="shared" si="4"/>
        <v>-2202.0300000000279</v>
      </c>
      <c r="R104" s="27">
        <f>Q104</f>
        <v>-2202.0300000000279</v>
      </c>
      <c r="T104" s="52"/>
      <c r="U104" s="52"/>
      <c r="V104" s="52"/>
      <c r="W104" s="52"/>
      <c r="X104" s="52"/>
      <c r="Y104" s="52"/>
      <c r="Z104" s="52"/>
      <c r="AA104" s="52"/>
      <c r="AB104" s="52"/>
    </row>
    <row r="105" spans="1:29" ht="36" customHeight="1" x14ac:dyDescent="0.25">
      <c r="A105" s="28">
        <v>3</v>
      </c>
      <c r="B105" s="113" t="s">
        <v>60</v>
      </c>
      <c r="C105" s="113"/>
      <c r="D105" s="113"/>
      <c r="E105" s="113"/>
      <c r="F105" s="113"/>
      <c r="G105" s="113"/>
      <c r="H105" s="30" t="s">
        <v>34</v>
      </c>
      <c r="I105" s="30" t="s">
        <v>31</v>
      </c>
      <c r="J105" s="16"/>
      <c r="K105" s="15">
        <f>K92/K100</f>
        <v>55321.818181818184</v>
      </c>
      <c r="L105" s="15">
        <f>K105</f>
        <v>55321.818181818184</v>
      </c>
      <c r="M105" s="15"/>
      <c r="N105" s="55">
        <f>N92/N100</f>
        <v>55317.589090909089</v>
      </c>
      <c r="O105" s="15">
        <f>N105</f>
        <v>55317.589090909089</v>
      </c>
      <c r="P105" s="15"/>
      <c r="Q105" s="27">
        <f t="shared" si="4"/>
        <v>-4.2290909090952482</v>
      </c>
      <c r="R105" s="27">
        <f>Q105</f>
        <v>-4.2290909090952482</v>
      </c>
      <c r="T105" s="50"/>
      <c r="U105" s="50"/>
      <c r="V105" s="50"/>
      <c r="W105" s="50"/>
      <c r="X105" s="50"/>
      <c r="Y105" s="50"/>
      <c r="Z105" s="50"/>
      <c r="AA105" s="50"/>
      <c r="AB105" s="50"/>
    </row>
    <row r="106" spans="1:29" ht="26.25" customHeight="1" x14ac:dyDescent="0.25">
      <c r="A106" s="28">
        <v>4</v>
      </c>
      <c r="B106" s="113" t="s">
        <v>61</v>
      </c>
      <c r="C106" s="113"/>
      <c r="D106" s="113"/>
      <c r="E106" s="113"/>
      <c r="F106" s="113"/>
      <c r="G106" s="113"/>
      <c r="H106" s="30" t="s">
        <v>34</v>
      </c>
      <c r="I106" s="30" t="s">
        <v>31</v>
      </c>
      <c r="J106" s="16"/>
      <c r="K106" s="15">
        <f>K93/K101</f>
        <v>213757.5</v>
      </c>
      <c r="L106" s="15">
        <f>K106</f>
        <v>213757.5</v>
      </c>
      <c r="M106" s="15"/>
      <c r="N106" s="55">
        <f>N93/N101</f>
        <v>210507.10500000001</v>
      </c>
      <c r="O106" s="15">
        <f>N106</f>
        <v>210507.10500000001</v>
      </c>
      <c r="P106" s="15"/>
      <c r="Q106" s="27">
        <f t="shared" si="4"/>
        <v>-3250.3949999999895</v>
      </c>
      <c r="R106" s="27">
        <f>Q106</f>
        <v>-3250.3949999999895</v>
      </c>
      <c r="T106" s="50"/>
      <c r="U106" s="50"/>
      <c r="V106" s="50"/>
      <c r="W106" s="50"/>
      <c r="X106" s="50"/>
      <c r="Y106" s="50"/>
      <c r="Z106" s="50"/>
      <c r="AA106" s="50"/>
      <c r="AB106" s="50"/>
    </row>
    <row r="107" spans="1:29" ht="19.5" customHeight="1" x14ac:dyDescent="0.25">
      <c r="A107" s="28"/>
      <c r="B107" s="123" t="s">
        <v>68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T107" s="50"/>
      <c r="U107" s="50"/>
      <c r="V107" s="50"/>
      <c r="W107" s="50"/>
      <c r="X107" s="50"/>
      <c r="Y107" s="50"/>
      <c r="Z107" s="50"/>
      <c r="AA107" s="50"/>
      <c r="AB107" s="50"/>
    </row>
    <row r="108" spans="1:29" ht="21" customHeight="1" x14ac:dyDescent="0.25">
      <c r="A108" s="28"/>
      <c r="B108" s="125" t="s">
        <v>77</v>
      </c>
      <c r="C108" s="125"/>
      <c r="D108" s="125"/>
      <c r="E108" s="125"/>
      <c r="F108" s="125"/>
      <c r="G108" s="125"/>
      <c r="H108" s="18"/>
      <c r="I108" s="30"/>
      <c r="J108" s="18"/>
      <c r="K108" s="30"/>
      <c r="L108" s="30"/>
      <c r="M108" s="30"/>
      <c r="N108" s="30"/>
      <c r="O108" s="30"/>
      <c r="P108" s="30"/>
      <c r="Q108" s="27"/>
      <c r="R108" s="27"/>
    </row>
    <row r="109" spans="1:29" ht="49.5" customHeight="1" x14ac:dyDescent="0.25">
      <c r="A109" s="28">
        <v>1</v>
      </c>
      <c r="B109" s="127" t="s">
        <v>62</v>
      </c>
      <c r="C109" s="127"/>
      <c r="D109" s="127"/>
      <c r="E109" s="127"/>
      <c r="F109" s="127"/>
      <c r="G109" s="127"/>
      <c r="H109" s="30" t="s">
        <v>29</v>
      </c>
      <c r="I109" s="30" t="s">
        <v>31</v>
      </c>
      <c r="J109" s="16"/>
      <c r="K109" s="44">
        <f>K97/26*100</f>
        <v>100</v>
      </c>
      <c r="L109" s="44">
        <f>K109</f>
        <v>100</v>
      </c>
      <c r="M109" s="44"/>
      <c r="N109" s="44">
        <f>N97/26*100</f>
        <v>100</v>
      </c>
      <c r="O109" s="44">
        <f>N109</f>
        <v>100</v>
      </c>
      <c r="P109" s="28"/>
      <c r="Q109" s="27">
        <f t="shared" si="4"/>
        <v>0</v>
      </c>
      <c r="R109" s="27">
        <f>Q109</f>
        <v>0</v>
      </c>
    </row>
    <row r="110" spans="1:29" ht="47.25" customHeight="1" x14ac:dyDescent="0.25">
      <c r="A110" s="16"/>
      <c r="B110" s="157" t="s">
        <v>92</v>
      </c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</row>
    <row r="111" spans="1:29" ht="21" customHeight="1" x14ac:dyDescent="0.25">
      <c r="A111" s="8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29" ht="18.75" customHeight="1" x14ac:dyDescent="0.25">
      <c r="A112" s="34" t="s">
        <v>85</v>
      </c>
      <c r="C112" s="13"/>
      <c r="D112" s="13"/>
      <c r="E112" s="13"/>
      <c r="F112" s="13"/>
      <c r="G112" s="13"/>
      <c r="H112" s="13"/>
      <c r="I112" s="13"/>
    </row>
    <row r="113" spans="2:16" x14ac:dyDescent="0.25">
      <c r="C113" s="13"/>
      <c r="D113" s="13"/>
      <c r="E113" s="13"/>
      <c r="F113" s="13"/>
      <c r="G113" s="13"/>
      <c r="H113" s="13"/>
      <c r="I113" s="13"/>
    </row>
    <row r="114" spans="2:16" ht="20.25" customHeight="1" x14ac:dyDescent="0.25">
      <c r="B114" s="58" t="s">
        <v>93</v>
      </c>
    </row>
    <row r="115" spans="2:16" ht="15.75" x14ac:dyDescent="0.25">
      <c r="B115" s="58"/>
    </row>
    <row r="116" spans="2:16" ht="15.75" x14ac:dyDescent="0.25">
      <c r="B116" s="58"/>
    </row>
    <row r="119" spans="2:16" ht="15.75" x14ac:dyDescent="0.25">
      <c r="B119" s="3" t="s">
        <v>23</v>
      </c>
    </row>
    <row r="120" spans="2:16" ht="15.75" x14ac:dyDescent="0.25">
      <c r="B120" s="11" t="s">
        <v>24</v>
      </c>
      <c r="L120" s="131"/>
      <c r="M120" s="131"/>
      <c r="O120" s="124" t="s">
        <v>27</v>
      </c>
      <c r="P120" s="124"/>
    </row>
    <row r="121" spans="2:16" ht="15.75" x14ac:dyDescent="0.25">
      <c r="B121" s="34"/>
      <c r="L121" s="130" t="s">
        <v>25</v>
      </c>
      <c r="M121" s="130"/>
      <c r="O121" s="120" t="s">
        <v>26</v>
      </c>
      <c r="P121" s="120"/>
    </row>
    <row r="122" spans="2:16" ht="15.75" x14ac:dyDescent="0.25">
      <c r="B122" s="34" t="s">
        <v>69</v>
      </c>
    </row>
    <row r="123" spans="2:16" ht="15.75" x14ac:dyDescent="0.25">
      <c r="B123" s="34" t="s">
        <v>70</v>
      </c>
      <c r="L123" s="131"/>
      <c r="M123" s="131"/>
      <c r="O123" s="124" t="s">
        <v>71</v>
      </c>
      <c r="P123" s="124"/>
    </row>
    <row r="124" spans="2:16" x14ac:dyDescent="0.25">
      <c r="L124" s="130" t="s">
        <v>25</v>
      </c>
      <c r="M124" s="130"/>
      <c r="O124" s="120" t="s">
        <v>26</v>
      </c>
      <c r="P124" s="120"/>
    </row>
  </sheetData>
  <mergeCells count="119">
    <mergeCell ref="C32:O32"/>
    <mergeCell ref="Q19:R19"/>
    <mergeCell ref="K19:O19"/>
    <mergeCell ref="J49:L49"/>
    <mergeCell ref="B89:G89"/>
    <mergeCell ref="E20:G20"/>
    <mergeCell ref="E19:G19"/>
    <mergeCell ref="I58:I59"/>
    <mergeCell ref="B51:F51"/>
    <mergeCell ref="J38:L38"/>
    <mergeCell ref="B110:R110"/>
    <mergeCell ref="B22:R22"/>
    <mergeCell ref="C24:O24"/>
    <mergeCell ref="C25:O25"/>
    <mergeCell ref="F27:N27"/>
    <mergeCell ref="C31:O31"/>
    <mergeCell ref="B98:G98"/>
    <mergeCell ref="B99:G99"/>
    <mergeCell ref="B100:G100"/>
    <mergeCell ref="B95:R95"/>
    <mergeCell ref="B74:R74"/>
    <mergeCell ref="B87:R87"/>
    <mergeCell ref="B61:R61"/>
    <mergeCell ref="B86:R86"/>
    <mergeCell ref="B43:I43"/>
    <mergeCell ref="B97:G97"/>
    <mergeCell ref="B58:G59"/>
    <mergeCell ref="B90:G90"/>
    <mergeCell ref="B91:G91"/>
    <mergeCell ref="B106:G106"/>
    <mergeCell ref="B64:R64"/>
    <mergeCell ref="B70:R70"/>
    <mergeCell ref="B67:R67"/>
    <mergeCell ref="B79:G79"/>
    <mergeCell ref="B81:G81"/>
    <mergeCell ref="B82:G82"/>
    <mergeCell ref="B73:R73"/>
    <mergeCell ref="B101:G101"/>
    <mergeCell ref="B104:G104"/>
    <mergeCell ref="A38:A39"/>
    <mergeCell ref="B40:I40"/>
    <mergeCell ref="A49:A50"/>
    <mergeCell ref="G49:I49"/>
    <mergeCell ref="B44:I44"/>
    <mergeCell ref="B102:G102"/>
    <mergeCell ref="B52:F52"/>
    <mergeCell ref="B78:G78"/>
    <mergeCell ref="B63:G63"/>
    <mergeCell ref="B65:G65"/>
    <mergeCell ref="B38:I39"/>
    <mergeCell ref="B42:I42"/>
    <mergeCell ref="B85:G85"/>
    <mergeCell ref="B53:F53"/>
    <mergeCell ref="B77:R77"/>
    <mergeCell ref="P58:R58"/>
    <mergeCell ref="B62:G62"/>
    <mergeCell ref="P38:R38"/>
    <mergeCell ref="B80:R80"/>
    <mergeCell ref="B72:G72"/>
    <mergeCell ref="B71:G71"/>
    <mergeCell ref="B96:G96"/>
    <mergeCell ref="L121:M121"/>
    <mergeCell ref="J58:L58"/>
    <mergeCell ref="B66:G66"/>
    <mergeCell ref="B68:G68"/>
    <mergeCell ref="B69:G69"/>
    <mergeCell ref="B92:G92"/>
    <mergeCell ref="B75:G75"/>
    <mergeCell ref="B105:G105"/>
    <mergeCell ref="B84:G84"/>
    <mergeCell ref="B88:G88"/>
    <mergeCell ref="L124:M124"/>
    <mergeCell ref="A58:A59"/>
    <mergeCell ref="L123:M123"/>
    <mergeCell ref="H58:H59"/>
    <mergeCell ref="M58:O58"/>
    <mergeCell ref="B76:G76"/>
    <mergeCell ref="B83:R83"/>
    <mergeCell ref="L120:M120"/>
    <mergeCell ref="B107:R107"/>
    <mergeCell ref="O123:P123"/>
    <mergeCell ref="O120:P120"/>
    <mergeCell ref="O121:P121"/>
    <mergeCell ref="B108:G108"/>
    <mergeCell ref="B93:G93"/>
    <mergeCell ref="I90:I93"/>
    <mergeCell ref="B109:G109"/>
    <mergeCell ref="B94:R94"/>
    <mergeCell ref="B103:G103"/>
    <mergeCell ref="B13:C13"/>
    <mergeCell ref="B14:C14"/>
    <mergeCell ref="O124:P124"/>
    <mergeCell ref="I9:N9"/>
    <mergeCell ref="I10:N10"/>
    <mergeCell ref="G13:N13"/>
    <mergeCell ref="G14:N14"/>
    <mergeCell ref="G16:N16"/>
    <mergeCell ref="G17:N17"/>
    <mergeCell ref="B60:G60"/>
    <mergeCell ref="B16:C16"/>
    <mergeCell ref="B17:C17"/>
    <mergeCell ref="H19:I19"/>
    <mergeCell ref="H20:I20"/>
    <mergeCell ref="B19:C19"/>
    <mergeCell ref="Q13:R13"/>
    <mergeCell ref="Q14:R14"/>
    <mergeCell ref="Q16:R16"/>
    <mergeCell ref="Q17:R17"/>
    <mergeCell ref="Q20:R20"/>
    <mergeCell ref="K20:O20"/>
    <mergeCell ref="B54:O54"/>
    <mergeCell ref="B49:F50"/>
    <mergeCell ref="B41:I41"/>
    <mergeCell ref="B45:R45"/>
    <mergeCell ref="M38:O38"/>
    <mergeCell ref="C33:O33"/>
    <mergeCell ref="C34:O34"/>
    <mergeCell ref="M49:O49"/>
    <mergeCell ref="B20:C20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3" manualBreakCount="3">
    <brk id="45" max="17" man="1"/>
    <brk id="80" max="17" man="1"/>
    <brk id="107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1217461</vt:lpstr>
      <vt:lpstr>'1217461'!Область_друку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2020-02-17T10:11:24Z</cp:lastPrinted>
  <dcterms:created xsi:type="dcterms:W3CDTF">2019-01-14T08:15:45Z</dcterms:created>
  <dcterms:modified xsi:type="dcterms:W3CDTF">2020-02-17T10:11:45Z</dcterms:modified>
</cp:coreProperties>
</file>