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Відкриті дані паспорти і звіти\УЖКГ звіти\"/>
    </mc:Choice>
  </mc:AlternateContent>
  <bookViews>
    <workbookView xWindow="0" yWindow="0" windowWidth="24000" windowHeight="9780"/>
  </bookViews>
  <sheets>
    <sheet name="1217670" sheetId="1" r:id="rId1"/>
  </sheets>
  <definedNames>
    <definedName name="_xlnm.Print_Area" localSheetId="0">'1217670'!$A$1:$S$222</definedName>
  </definedNames>
  <calcPr calcId="152511"/>
</workbook>
</file>

<file path=xl/calcChain.xml><?xml version="1.0" encoding="utf-8"?>
<calcChain xmlns="http://schemas.openxmlformats.org/spreadsheetml/2006/main">
  <c r="L191" i="1" l="1"/>
  <c r="G100" i="1"/>
  <c r="H101" i="1"/>
  <c r="H102" i="1"/>
  <c r="G104" i="1"/>
  <c r="H105" i="1"/>
  <c r="H50" i="1"/>
  <c r="K50" i="1"/>
  <c r="M50" i="1"/>
  <c r="H51" i="1"/>
  <c r="M51" i="1"/>
  <c r="O51" i="1"/>
  <c r="P51" i="1"/>
  <c r="H52" i="1"/>
  <c r="M52" i="1"/>
  <c r="O52" i="1"/>
  <c r="P52" i="1"/>
  <c r="G53" i="1"/>
  <c r="G49" i="1"/>
  <c r="H53" i="1"/>
  <c r="M53" i="1"/>
  <c r="O53" i="1"/>
  <c r="P53" i="1"/>
  <c r="H54" i="1"/>
  <c r="M54" i="1"/>
  <c r="O54" i="1"/>
  <c r="P54" i="1"/>
  <c r="H55" i="1"/>
  <c r="M55" i="1"/>
  <c r="O55" i="1"/>
  <c r="P55" i="1"/>
  <c r="H56" i="1"/>
  <c r="M56" i="1"/>
  <c r="O56" i="1"/>
  <c r="P56" i="1"/>
  <c r="H57" i="1"/>
  <c r="M57" i="1"/>
  <c r="O57" i="1"/>
  <c r="P57" i="1"/>
  <c r="H58" i="1"/>
  <c r="M58" i="1"/>
  <c r="O58" i="1"/>
  <c r="P58" i="1"/>
  <c r="L63" i="1"/>
  <c r="L118" i="1"/>
  <c r="G64" i="1"/>
  <c r="M64" i="1"/>
  <c r="O64" i="1"/>
  <c r="P64" i="1"/>
  <c r="G65" i="1"/>
  <c r="H65" i="1"/>
  <c r="M65" i="1"/>
  <c r="H66" i="1"/>
  <c r="M66" i="1"/>
  <c r="O66" i="1"/>
  <c r="P66" i="1" s="1"/>
  <c r="H67" i="1"/>
  <c r="M67" i="1"/>
  <c r="O67" i="1"/>
  <c r="P67" i="1" s="1"/>
  <c r="H68" i="1"/>
  <c r="M68" i="1"/>
  <c r="O68" i="1"/>
  <c r="P68" i="1" s="1"/>
  <c r="H69" i="1"/>
  <c r="M69" i="1"/>
  <c r="O69" i="1"/>
  <c r="P69" i="1" s="1"/>
  <c r="H70" i="1"/>
  <c r="O70" i="1"/>
  <c r="P70" i="1"/>
  <c r="H71" i="1"/>
  <c r="M71" i="1"/>
  <c r="O71" i="1"/>
  <c r="P71" i="1"/>
  <c r="H72" i="1"/>
  <c r="M72" i="1"/>
  <c r="O72" i="1"/>
  <c r="P72" i="1"/>
  <c r="H73" i="1"/>
  <c r="M73" i="1"/>
  <c r="O73" i="1"/>
  <c r="P73" i="1"/>
  <c r="H74" i="1"/>
  <c r="M74" i="1"/>
  <c r="O74" i="1"/>
  <c r="P74" i="1"/>
  <c r="H75" i="1"/>
  <c r="M75" i="1"/>
  <c r="O75" i="1"/>
  <c r="P75" i="1"/>
  <c r="H76" i="1"/>
  <c r="M76" i="1"/>
  <c r="O76" i="1"/>
  <c r="P76" i="1"/>
  <c r="H77" i="1"/>
  <c r="M77" i="1"/>
  <c r="O77" i="1"/>
  <c r="P77" i="1"/>
  <c r="H78" i="1"/>
  <c r="M78" i="1"/>
  <c r="O78" i="1"/>
  <c r="P78" i="1"/>
  <c r="H79" i="1"/>
  <c r="M79" i="1"/>
  <c r="O79" i="1"/>
  <c r="P79" i="1"/>
  <c r="G80" i="1"/>
  <c r="H80" i="1"/>
  <c r="K80" i="1"/>
  <c r="K63" i="1"/>
  <c r="O80" i="1"/>
  <c r="P80" i="1"/>
  <c r="H81" i="1"/>
  <c r="M81" i="1"/>
  <c r="O81" i="1"/>
  <c r="P81" i="1"/>
  <c r="H82" i="1"/>
  <c r="M82" i="1"/>
  <c r="O82" i="1"/>
  <c r="P82" i="1"/>
  <c r="H83" i="1"/>
  <c r="M83" i="1"/>
  <c r="O83" i="1"/>
  <c r="P83" i="1"/>
  <c r="H84" i="1"/>
  <c r="M84" i="1"/>
  <c r="O84" i="1"/>
  <c r="P84" i="1"/>
  <c r="G91" i="1"/>
  <c r="H91" i="1"/>
  <c r="K91" i="1"/>
  <c r="M91" i="1"/>
  <c r="H92" i="1"/>
  <c r="M92" i="1"/>
  <c r="O92" i="1"/>
  <c r="P92" i="1"/>
  <c r="G93" i="1"/>
  <c r="H93" i="1"/>
  <c r="K93" i="1"/>
  <c r="M93" i="1"/>
  <c r="H94" i="1"/>
  <c r="M94" i="1"/>
  <c r="O94" i="1"/>
  <c r="P94" i="1"/>
  <c r="H95" i="1"/>
  <c r="M95" i="1"/>
  <c r="O95" i="1"/>
  <c r="P95" i="1"/>
  <c r="G97" i="1"/>
  <c r="H97" i="1"/>
  <c r="K97" i="1"/>
  <c r="M97" i="1"/>
  <c r="H98" i="1"/>
  <c r="M98" i="1"/>
  <c r="O98" i="1"/>
  <c r="P98" i="1"/>
  <c r="K100" i="1"/>
  <c r="M100" i="1"/>
  <c r="M101" i="1"/>
  <c r="O101" i="1"/>
  <c r="P101" i="1" s="1"/>
  <c r="M102" i="1"/>
  <c r="O102" i="1"/>
  <c r="P102" i="1"/>
  <c r="K104" i="1"/>
  <c r="M104" i="1"/>
  <c r="M105" i="1"/>
  <c r="O105" i="1"/>
  <c r="P105" i="1" s="1"/>
  <c r="H106" i="1"/>
  <c r="M106" i="1"/>
  <c r="O106" i="1"/>
  <c r="P106" i="1" s="1"/>
  <c r="G108" i="1"/>
  <c r="H108" i="1" s="1"/>
  <c r="K108" i="1"/>
  <c r="M108" i="1" s="1"/>
  <c r="H109" i="1"/>
  <c r="M109" i="1"/>
  <c r="O109" i="1"/>
  <c r="P109" i="1" s="1"/>
  <c r="G110" i="1"/>
  <c r="K110" i="1"/>
  <c r="H111" i="1"/>
  <c r="M111" i="1"/>
  <c r="O111" i="1"/>
  <c r="P111" i="1" s="1"/>
  <c r="H112" i="1"/>
  <c r="M112" i="1"/>
  <c r="O112" i="1"/>
  <c r="P112" i="1" s="1"/>
  <c r="H113" i="1"/>
  <c r="M113" i="1"/>
  <c r="O113" i="1"/>
  <c r="P113" i="1" s="1"/>
  <c r="H114" i="1"/>
  <c r="M114" i="1"/>
  <c r="O114" i="1"/>
  <c r="P114" i="1" s="1"/>
  <c r="G116" i="1"/>
  <c r="H116" i="1" s="1"/>
  <c r="K116" i="1"/>
  <c r="M116" i="1" s="1"/>
  <c r="O116" i="1"/>
  <c r="P116" i="1" s="1"/>
  <c r="H117" i="1"/>
  <c r="M117" i="1"/>
  <c r="O117" i="1"/>
  <c r="P117" i="1" s="1"/>
  <c r="F118" i="1"/>
  <c r="I118" i="1"/>
  <c r="M137" i="1"/>
  <c r="P137" i="1"/>
  <c r="R137" i="1"/>
  <c r="S137" i="1" s="1"/>
  <c r="M138" i="1"/>
  <c r="P138" i="1"/>
  <c r="R138" i="1"/>
  <c r="S138" i="1" s="1"/>
  <c r="K141" i="1"/>
  <c r="M141" i="1" s="1"/>
  <c r="O141" i="1"/>
  <c r="P141" i="1" s="1"/>
  <c r="R141" i="1"/>
  <c r="S141" i="1" s="1"/>
  <c r="O142" i="1"/>
  <c r="P142" i="1" s="1"/>
  <c r="K146" i="1"/>
  <c r="M146" i="1" s="1"/>
  <c r="O146" i="1"/>
  <c r="K156" i="1"/>
  <c r="O161" i="1"/>
  <c r="P161" i="1" s="1"/>
  <c r="O168" i="1"/>
  <c r="L171" i="1"/>
  <c r="O175" i="1"/>
  <c r="P175" i="1"/>
  <c r="M178" i="1"/>
  <c r="P178" i="1"/>
  <c r="R178" i="1"/>
  <c r="S178" i="1"/>
  <c r="M179" i="1"/>
  <c r="P179" i="1"/>
  <c r="R179" i="1"/>
  <c r="S179" i="1"/>
  <c r="K181" i="1"/>
  <c r="M181" i="1"/>
  <c r="O181" i="1"/>
  <c r="P181" i="1"/>
  <c r="R181" i="1"/>
  <c r="S181" i="1"/>
  <c r="K182" i="1"/>
  <c r="M182" i="1"/>
  <c r="O182" i="1"/>
  <c r="P182" i="1"/>
  <c r="K194" i="1"/>
  <c r="M194" i="1" s="1"/>
  <c r="L196" i="1"/>
  <c r="L202" i="1"/>
  <c r="K206" i="1"/>
  <c r="O206" i="1"/>
  <c r="P206" i="1" s="1"/>
  <c r="L208" i="1"/>
  <c r="K168" i="1"/>
  <c r="O164" i="1"/>
  <c r="P164" i="1" s="1"/>
  <c r="O93" i="1"/>
  <c r="P93" i="1"/>
  <c r="O91" i="1"/>
  <c r="P91" i="1"/>
  <c r="G63" i="1"/>
  <c r="H63" i="1"/>
  <c r="K150" i="1"/>
  <c r="M70" i="1"/>
  <c r="O65" i="1"/>
  <c r="P65" i="1"/>
  <c r="H64" i="1"/>
  <c r="M168" i="1"/>
  <c r="K171" i="1"/>
  <c r="M171" i="1" s="1"/>
  <c r="M150" i="1"/>
  <c r="K153" i="1"/>
  <c r="M153" i="1"/>
  <c r="H49" i="1"/>
  <c r="O100" i="1"/>
  <c r="P100" i="1" s="1"/>
  <c r="O108" i="1"/>
  <c r="P108" i="1" s="1"/>
  <c r="O156" i="1"/>
  <c r="O97" i="1"/>
  <c r="P97" i="1" s="1"/>
  <c r="K196" i="1"/>
  <c r="M196" i="1" s="1"/>
  <c r="O188" i="1"/>
  <c r="O185" i="1"/>
  <c r="P185" i="1" s="1"/>
  <c r="R182" i="1"/>
  <c r="S182" i="1"/>
  <c r="K161" i="1"/>
  <c r="K142" i="1"/>
  <c r="M142" i="1" s="1"/>
  <c r="M80" i="1"/>
  <c r="P188" i="1"/>
  <c r="O208" i="1"/>
  <c r="M161" i="1"/>
  <c r="K164" i="1"/>
  <c r="R161" i="1"/>
  <c r="S161" i="1" s="1"/>
  <c r="R142" i="1"/>
  <c r="S142" i="1" s="1"/>
  <c r="O191" i="1"/>
  <c r="P156" i="1"/>
  <c r="O158" i="1"/>
  <c r="P208" i="1"/>
  <c r="P191" i="1"/>
  <c r="P158" i="1"/>
  <c r="M164" i="1"/>
  <c r="R164" i="1"/>
  <c r="S164" i="1"/>
  <c r="M63" i="1" l="1"/>
  <c r="O150" i="1"/>
  <c r="M206" i="1"/>
  <c r="K208" i="1"/>
  <c r="P168" i="1"/>
  <c r="O171" i="1"/>
  <c r="R168" i="1"/>
  <c r="S168" i="1" s="1"/>
  <c r="M156" i="1"/>
  <c r="K158" i="1"/>
  <c r="H110" i="1"/>
  <c r="K199" i="1"/>
  <c r="G118" i="1"/>
  <c r="K125" i="1" s="1"/>
  <c r="M125" i="1" s="1"/>
  <c r="K134" i="1"/>
  <c r="H104" i="1"/>
  <c r="K188" i="1"/>
  <c r="O104" i="1"/>
  <c r="P104" i="1" s="1"/>
  <c r="R156" i="1"/>
  <c r="S156" i="1" s="1"/>
  <c r="O63" i="1"/>
  <c r="P63" i="1" s="1"/>
  <c r="R206" i="1"/>
  <c r="S206" i="1" s="1"/>
  <c r="O194" i="1"/>
  <c r="P146" i="1"/>
  <c r="R146" i="1"/>
  <c r="S146" i="1" s="1"/>
  <c r="M110" i="1"/>
  <c r="O199" i="1"/>
  <c r="O110" i="1"/>
  <c r="P110" i="1" s="1"/>
  <c r="K49" i="1"/>
  <c r="O50" i="1"/>
  <c r="P50" i="1" s="1"/>
  <c r="H100" i="1"/>
  <c r="K175" i="1"/>
  <c r="R188" i="1" l="1"/>
  <c r="S188" i="1" s="1"/>
  <c r="K191" i="1"/>
  <c r="M188" i="1"/>
  <c r="K145" i="1"/>
  <c r="M145" i="1" s="1"/>
  <c r="M134" i="1"/>
  <c r="K202" i="1"/>
  <c r="M202" i="1" s="1"/>
  <c r="M199" i="1"/>
  <c r="M158" i="1"/>
  <c r="R158" i="1"/>
  <c r="S158" i="1" s="1"/>
  <c r="R175" i="1"/>
  <c r="S175" i="1" s="1"/>
  <c r="K185" i="1"/>
  <c r="M175" i="1"/>
  <c r="M49" i="1"/>
  <c r="O49" i="1"/>
  <c r="O134" i="1"/>
  <c r="K118" i="1"/>
  <c r="O202" i="1"/>
  <c r="R199" i="1"/>
  <c r="S199" i="1" s="1"/>
  <c r="P199" i="1"/>
  <c r="P194" i="1"/>
  <c r="R194" i="1"/>
  <c r="S194" i="1" s="1"/>
  <c r="O196" i="1"/>
  <c r="P171" i="1"/>
  <c r="R171" i="1"/>
  <c r="S171" i="1" s="1"/>
  <c r="M208" i="1"/>
  <c r="R208" i="1"/>
  <c r="S208" i="1" s="1"/>
  <c r="R150" i="1"/>
  <c r="S150" i="1" s="1"/>
  <c r="O153" i="1"/>
  <c r="P150" i="1"/>
  <c r="H118" i="1"/>
  <c r="R196" i="1" l="1"/>
  <c r="S196" i="1" s="1"/>
  <c r="P196" i="1"/>
  <c r="M118" i="1"/>
  <c r="O125" i="1"/>
  <c r="P49" i="1"/>
  <c r="O118" i="1"/>
  <c r="P118" i="1" s="1"/>
  <c r="M191" i="1"/>
  <c r="R191" i="1"/>
  <c r="S191" i="1" s="1"/>
  <c r="R153" i="1"/>
  <c r="S153" i="1" s="1"/>
  <c r="P153" i="1"/>
  <c r="P202" i="1"/>
  <c r="R202" i="1"/>
  <c r="S202" i="1" s="1"/>
  <c r="P134" i="1"/>
  <c r="O145" i="1"/>
  <c r="R134" i="1"/>
  <c r="S134" i="1" s="1"/>
  <c r="M185" i="1"/>
  <c r="R185" i="1"/>
  <c r="S185" i="1" s="1"/>
  <c r="P145" i="1" l="1"/>
  <c r="R145" i="1"/>
  <c r="S145" i="1" s="1"/>
  <c r="R125" i="1"/>
  <c r="S125" i="1" s="1"/>
  <c r="P125" i="1"/>
</calcChain>
</file>

<file path=xl/sharedStrings.xml><?xml version="1.0" encoding="utf-8"?>
<sst xmlns="http://schemas.openxmlformats.org/spreadsheetml/2006/main" count="367" uniqueCount="240">
  <si>
    <t>управління житлово-комунального господарства Хмельницької міської ради</t>
  </si>
  <si>
    <t>2.</t>
  </si>
  <si>
    <t>3.</t>
  </si>
  <si>
    <t>Наказ Міністерства фінансів України</t>
  </si>
  <si>
    <t>26 серпня 2014 року № 836</t>
  </si>
  <si>
    <t>(у редакції наказу Міністерства фінансів України</t>
  </si>
  <si>
    <t>ЗАТВЕРДЖЕНО</t>
  </si>
  <si>
    <t>загальний фонд</t>
  </si>
  <si>
    <t>спеціальний фонд</t>
  </si>
  <si>
    <t>усього</t>
  </si>
  <si>
    <t>Затверджено у паспорті бюджетної  програми</t>
  </si>
  <si>
    <t>Відхилення</t>
  </si>
  <si>
    <t>Напрями використання бюджетних коштів</t>
  </si>
  <si>
    <t>6.</t>
  </si>
  <si>
    <t>Усього</t>
  </si>
  <si>
    <t>№ з/п</t>
  </si>
  <si>
    <t xml:space="preserve">7. </t>
  </si>
  <si>
    <t>Результативні показники бюджетної програми та аналіз їх виконання:</t>
  </si>
  <si>
    <t>Найменування місцевої/ регіональної програми</t>
  </si>
  <si>
    <t>Одиниця виміру</t>
  </si>
  <si>
    <t xml:space="preserve">Джерело інформації </t>
  </si>
  <si>
    <t>Показники</t>
  </si>
  <si>
    <t>Начальник управління житлово-комунального господарства</t>
  </si>
  <si>
    <t>Хмельницької міської ради</t>
  </si>
  <si>
    <t>(підпис)</t>
  </si>
  <si>
    <t>(ініціали та прізвище)</t>
  </si>
  <si>
    <t>В. Новачок</t>
  </si>
  <si>
    <t>Фактичні результативні показники, досягнуті за рахунок касових видатків (наданих кредитів)</t>
  </si>
  <si>
    <t>0490</t>
  </si>
  <si>
    <t xml:space="preserve">Внески до статутного капіталу суб’єктів господарювання </t>
  </si>
  <si>
    <t>Завдання 1. Внески до статутного капіталу Хмельницького комунального підприємства "Спецкомунтранс"</t>
  </si>
  <si>
    <t>Придбання контейнерів</t>
  </si>
  <si>
    <t>Придбання обладнання</t>
  </si>
  <si>
    <t xml:space="preserve">Завдання 5. Внески до статутного капіталу спеціалізованого комунального підприємства "Хмельницька міська ритуальна служба" </t>
  </si>
  <si>
    <t>Придбання автомобіля</t>
  </si>
  <si>
    <t>Показники затрат</t>
  </si>
  <si>
    <t>співвідношення  суми поповнення статутного капіталу до розміру статутного капіталу на початок року</t>
  </si>
  <si>
    <t>%</t>
  </si>
  <si>
    <t>комерційна пропозиція, додаткова угода</t>
  </si>
  <si>
    <t>розрахунково</t>
  </si>
  <si>
    <t>Завдання 2. Внески до статутного капіталу міського комунального підприємства  "Хмельницькводоканал"</t>
  </si>
  <si>
    <t>зведений кошторисний розрахунок</t>
  </si>
  <si>
    <t>комерційна пропозиція</t>
  </si>
  <si>
    <t>співвідношення суми поповнення статутного капіталу до розміру статутного капіталу на початок року</t>
  </si>
  <si>
    <t>Реконструкція туалету загального користування по вул. Проскурівській, 40-Б в м. Хмельницькому</t>
  </si>
  <si>
    <t>Придбання земельної ділянки</t>
  </si>
  <si>
    <t xml:space="preserve">Виготовлення проектної документація по виносу газопроводу високого тиску з тіла полігону твердих побутових відходів м. Хмельницького </t>
  </si>
  <si>
    <t xml:space="preserve">Проведення геологічних вишукувань на території полігону твердих побутових відходів м. Хмельницького </t>
  </si>
  <si>
    <t xml:space="preserve">Проведення геодезичних вишукувань на території полігону твердих побутових відходів м. Хмельницького </t>
  </si>
  <si>
    <t xml:space="preserve">Роботи з влаштування моніторингових свердловин на полігоні твердих побутових відходів м. Хмельницького </t>
  </si>
  <si>
    <t>Придбання земельної ділянки для розширення меж полігону твердих побутових відходів м. Хмельницького</t>
  </si>
  <si>
    <t>Реконструкція системи знезараження питної води ВНС-9 по проспекту Миру,36/2А у м. Хмельницький</t>
  </si>
  <si>
    <t>Виготовлення проектно-кошторисної документації з будівництва сучасних каналізаційних очисних споруд господарсько-побутових стоків м. Хмельницький, вул. Вінницьке шосе, 135</t>
  </si>
  <si>
    <t>Виготовлення проектно-кошторисної документації з реконструкції ГКНС з переоснащенням системи вентиляції, опалення, будівельних конструкцій і комунікацій</t>
  </si>
  <si>
    <t>Виготовлення проектно-кошторисної документації на будівництво мереж каналізації від прв. Гавришка, 29/1 до вул. Вигодовського, 41 м-н Ружична м. Хмельницький</t>
  </si>
  <si>
    <t>Реконструкція ділянки водопроводу діам. 400 мм по вул. С.Бандери від вул. Верхня Берегова до вул. Нижня Берегова в м. Хмельницький</t>
  </si>
  <si>
    <t xml:space="preserve">Реконструкція ділянки водопроводу діаметром 400 мм на перехресті вул. С. Бандери – вул. М. Мазура в м. Хмельницький </t>
  </si>
  <si>
    <t>Будівництво вуличних мереж водопостачання, мікрорайон Лезневе у м.Хмельницький</t>
  </si>
  <si>
    <t>Будівництво вуличних мереж водовідведення напірних каналізаційних колекторів, каналізаційно-насосної станції, електропостачання КНС, мікрорайон Дубове у м.Хмельницький</t>
  </si>
  <si>
    <t>Будівництво вуличного водопроводу по вул. Достоєвського  від вул. Київська до прв. Достоєвського</t>
  </si>
  <si>
    <t>Розроблення ПКД на будівництво мережі каналізації від вул. Польова, 51 по пров. Ентузіастів до вул. Івана Павла ІІ, 5, м-р. Гречани м. Хмельницький</t>
  </si>
  <si>
    <t>Будівництво вуличних мереж водовідведення по вул. О. Кошового та Черняховського у м. Хмельницький</t>
  </si>
  <si>
    <t>Будівництво вуличних мереж водопостачання житлових будинків по пров. Старицького в м. Хмельницький</t>
  </si>
  <si>
    <t xml:space="preserve">Будівництво вуличних мереж водопостачання житлових будинків по вул. Антона Шашкевича в м. Хмельницький </t>
  </si>
  <si>
    <t>Будівництво мереж водопроводу на напірної каналізації по вул. Геологів м. Хмельницький</t>
  </si>
  <si>
    <t>Реконструкція самопливного каналізаційного колектора по вул. Старокостянтинівське шосе в м. Хмельницький</t>
  </si>
  <si>
    <t>Будівництво вуличних мереж водопостачання житлових будинків по вул. Криничній в м. Хмельницький (субвенція з державного бюджету)</t>
  </si>
  <si>
    <t>Будівництво вуличної мережі водогону від житлового будинку № 20/1Д до житлового будинку № 82/1Б по вул. Нагірній</t>
  </si>
  <si>
    <t xml:space="preserve">Будівництво вуличних мереж водовідведення по вул. Черняховського у м.Хмельницький. </t>
  </si>
  <si>
    <t>Внески до статутного капіталу МКП "Хмельницькводоканал" (будівництво водопроводу по вул. Митрополита Шептицького (мкр-н "Дубове-1") в м.Хмельницький)</t>
  </si>
  <si>
    <t xml:space="preserve">Реконструкцію технологічної частини холодного 
водопостачання ЦТП-6 вулиця Залізняка, 36А в м. Хмельницький </t>
  </si>
  <si>
    <t>Будівництво мереж водопроводу по вул. Гунашевського, вул. Дубівська, вул. Білгородська, вул. Авіаційна, пров. Білгородський, пров. Авіаційний, пров. Дубівський, пров. Затишний, пров. Дачний та вул. О. Вишні в м. Хмельницький</t>
  </si>
  <si>
    <t>Реконструкція котельні по вул. Водопровідній, 48, м. Хмельницький</t>
  </si>
  <si>
    <t>Реконструкція котельні з прибудовою приміщень по вул. Кам`янецькій, 46/1, 48/1, м. Хмельницький</t>
  </si>
  <si>
    <t>Придбання вакуумного дорожньо-прибирального причіпу</t>
  </si>
  <si>
    <t>Придбання нагрудних відеореєстраторів</t>
  </si>
  <si>
    <t>Капітальний ремонт приміщення адміністративної будівлі по вул. Львівському шосе № 61/2а</t>
  </si>
  <si>
    <t>Придбання травокосарок</t>
  </si>
  <si>
    <t>Придбання ілюмінації для святкового оформлення новорічного ярмарку</t>
  </si>
  <si>
    <t>Завдання 4. Внесок в статутний капітал комунального підприємства "Муніципальна дружина"</t>
  </si>
  <si>
    <t xml:space="preserve">Завдання 3. Внески до статутного капіталу комунального підприємства по будівництву, ремонту та експлуатації доріг </t>
  </si>
  <si>
    <t>Внески до статутного капіталу комунального підприємства по  зеленому будівництву і благоустрою міста</t>
  </si>
  <si>
    <t>Внески до статутного капіталу міського комунального підприємства "Хмельницьктеплокомуненерго"</t>
  </si>
  <si>
    <t>Будівництво теплової мережі від ТК-111 до ТК-114 по вул.Львівське шосе в м.Хмельницькому</t>
  </si>
  <si>
    <t xml:space="preserve">Внески до статутного капіталу міського комунального підприємства по утриманню нежитлових приміщень комунальної власності </t>
  </si>
  <si>
    <t>Капітальний ремонт приміщень першого поверху по вул. Кам'янецькій, 47 в м.Хмельницькому</t>
  </si>
  <si>
    <t>Реконструкція нежитлового приміщення за адресою вул. Героїв Майдану, 12 у м.Хмельницький</t>
  </si>
  <si>
    <t>Капітальний ремонт приміщень міського військового комісаріату по вул. Проскурівській, 35 (штаб в/ч А7179, батальйон ТРО) в м. Хмельницькому</t>
  </si>
  <si>
    <t>Капітальний ремонт приміщень міського військового комісаріату (Хмельницького міського територіального центру комплектації та соціальної підтримки) по вул. Проскурівській, 35 в м. Хмельницькому</t>
  </si>
  <si>
    <t>Внески до статутного капіталу Хмельницького комунального підприємства "Міськсвітло"</t>
  </si>
  <si>
    <t>обсяг видатків на придбання обладнання, контейнерів, реконструкція туалету загального користування, придбання земельної ділянки, проведення геологічних, геодезичних вишукувань, виготовлення проектної документація по виносу газопроводу, влаштування моніторингових свердловин на полігоні ТПВ</t>
  </si>
  <si>
    <t>продукту</t>
  </si>
  <si>
    <t>кількість контейнерів, які необхідно придбати</t>
  </si>
  <si>
    <t xml:space="preserve">площа земельної ділянки, яку планується придбати </t>
  </si>
  <si>
    <t>ефективності</t>
  </si>
  <si>
    <t>середні витрати на придбання 1 контейнера</t>
  </si>
  <si>
    <t>середні витрати на придбання 1 га землі</t>
  </si>
  <si>
    <t>грн</t>
  </si>
  <si>
    <t>од.</t>
  </si>
  <si>
    <t>га</t>
  </si>
  <si>
    <t>відсоток кількості контейнерів, що планується придбати  до загальної потреби</t>
  </si>
  <si>
    <t>специфікація</t>
  </si>
  <si>
    <t>лист-звернення</t>
  </si>
  <si>
    <t xml:space="preserve">обсяг видатків на реконструкцію системи знезараження питної води, виготовлення ПКД на будівництво очисних споруд, мереж каналізації, реконструкцію ГКНС, реконструкцію самопливного каналізаційного колектора, будівництво вуличних мереж водопостачання, реконструкція технологічної частини холодного водопостачання </t>
  </si>
  <si>
    <t>обсяг видатків на придбання причіпу</t>
  </si>
  <si>
    <t>обсяг видатків на придбання нагрудних відеореєстраторів, автомобіля</t>
  </si>
  <si>
    <t>грн.</t>
  </si>
  <si>
    <t>техніко-економічне обрунтування</t>
  </si>
  <si>
    <t>цінова пропозиція/ техніко-економічне обрунтування</t>
  </si>
  <si>
    <t>обсяг видатків на капітальний ремонт приміщення адміністративної будівлі</t>
  </si>
  <si>
    <t>затрат</t>
  </si>
  <si>
    <t>обсяг видатків на придбання травокосарок, ілюмінації для святкового для святкового оформлення новорічного ярмарку (фігура "Парасолька" - 3 шт.)</t>
  </si>
  <si>
    <t>кількість травокосарок, які необхідно придбати</t>
  </si>
  <si>
    <t>кількість фігур, які необхідно придбати</t>
  </si>
  <si>
    <t>середні витрати на придбання 1 травокосарки</t>
  </si>
  <si>
    <t>середні витрати на придбання 1 фігури</t>
  </si>
  <si>
    <t>якості</t>
  </si>
  <si>
    <t>Завдання 6. Внески до статутного капіталу комунального підприємства по  зеленому будівництву і благоустрою міста</t>
  </si>
  <si>
    <t>рахунок на оплату</t>
  </si>
  <si>
    <t>обсяг видатків на реконструкцію котелень</t>
  </si>
  <si>
    <t>Завдання 7. Внески до статутного капіталу міського комунального підприємства "Хмельницьктеплокомуненерго"</t>
  </si>
  <si>
    <t xml:space="preserve">Завдання 8. Внесок в статутний капітал  комунального підприємства "Південно-Західні тепломережі " </t>
  </si>
  <si>
    <t>обсяг видатків на будівництво теплової мережі</t>
  </si>
  <si>
    <t>техніко-економічне обрунтування, зведений кошторисний розрахунок</t>
  </si>
  <si>
    <t xml:space="preserve">Завдання 9. Внески до статутного капіталу міського комунального підприємства по утриманню нежитлових приміщень комунальної власності </t>
  </si>
  <si>
    <t>обсяг видатків на реконструкцію нежитлового приміщення,  капітальний ремонт приміщень міського військового комісаріату</t>
  </si>
  <si>
    <t>Завдання 10.  Внески до статутного капіталу Хмельницького комунального підприємства "Міськсвітло"</t>
  </si>
  <si>
    <t>обсяг видатків на придбання ілюмінації для святкового оформлення новорічного ярмарку (Інсталяція 2020 - гірлянда)</t>
  </si>
  <si>
    <t>від 29 грудня 2018 року № 1209)</t>
  </si>
  <si>
    <t>1.</t>
  </si>
  <si>
    <t>03356163</t>
  </si>
  <si>
    <t>(код Програмної класифікації видатків  та кредитування місцевого бюджету)</t>
  </si>
  <si>
    <t>(найменування головного розпорядника коштів місцевого бюджету)</t>
  </si>
  <si>
    <t>(код за ЄДРПОУ)</t>
  </si>
  <si>
    <t>(найменування відповідального виконавця)</t>
  </si>
  <si>
    <t>22201100000</t>
  </si>
  <si>
    <t>(код Типової  програмної класифікації видатків  та кредитування місцевого бюджету)</t>
  </si>
  <si>
    <t>(найменування бюджетної програми згідно з Типовою програмною класифікацією видатків та кредитування місцевого бюджету)</t>
  </si>
  <si>
    <t>(код бюджету)</t>
  </si>
  <si>
    <t>(код Фунціональної  класифікації видатків та кредитування бюджету)</t>
  </si>
  <si>
    <t>ЗВІТ</t>
  </si>
  <si>
    <t>про виконання паспорта бюджетної програми</t>
  </si>
  <si>
    <t>місцевого бюджету на 01.01.2020 року</t>
  </si>
  <si>
    <t>Цілі державної політики, на досягнення яких спрямована реалізація бюджетної програми</t>
  </si>
  <si>
    <t>Ціль державної політики</t>
  </si>
  <si>
    <t>Створення умов для сталого функціонування комунальних підприємств та надання послуг населенню</t>
  </si>
  <si>
    <t>Мета бюджетної програми</t>
  </si>
  <si>
    <t>Підтримка підприємств  комунальної форми власності</t>
  </si>
  <si>
    <t>Завдання бюджетної програми</t>
  </si>
  <si>
    <t>Завдання</t>
  </si>
  <si>
    <t>Завдання 10. Внески до статутного капіталу Хмельницького комунального підприємства "Міськсвітло"</t>
  </si>
  <si>
    <t>4.</t>
  </si>
  <si>
    <t>5.</t>
  </si>
  <si>
    <t xml:space="preserve">Видатки (надані кредити з бюджету) та напрями використання бюджетних коштів за бюджетною програмою </t>
  </si>
  <si>
    <t>Касові видатки (надані кредити з бюджету)</t>
  </si>
  <si>
    <t>1.1</t>
  </si>
  <si>
    <t>1.2</t>
  </si>
  <si>
    <t>1.3</t>
  </si>
  <si>
    <t>1.4</t>
  </si>
  <si>
    <t>1.5</t>
  </si>
  <si>
    <t>1.6</t>
  </si>
  <si>
    <t>1.7</t>
  </si>
  <si>
    <t>1.8</t>
  </si>
  <si>
    <t>1.9</t>
  </si>
  <si>
    <t>Пояснення: п. 1.1 фактична вартість обладнання визначена відповідно накладої</t>
  </si>
  <si>
    <t>п. 1.3, 1,5 - 1.8 фактична вартість робіт відповідно до актів приймання-передачі</t>
  </si>
  <si>
    <t>п. 1.9 придбання земельної ділянки не відбулось, тому що продавець не підготував повний пакет документів</t>
  </si>
  <si>
    <t>п. 1.2 вартість контейнерів визначена відповідно накладної, закупівля проводилась через систему електроних торгів Prozorro, обрано було продавця з найбільш вигідною пропозицією</t>
  </si>
  <si>
    <t>Пояснення: п. 1.1 фактична вартість обладнання визначена відповідно накладої, п. 1.2 вартість контейнерів визначена відповідно накладної, закупівля проводилась через систему електроних торгів Prozorro, обрано було продавця з найбільш вигідною пропозицією, п.1.3, 1,5 - 1.8 фактична вартість робіт відповідно до актів приймання-передачі</t>
  </si>
  <si>
    <t>2.1</t>
  </si>
  <si>
    <t>2.2</t>
  </si>
  <si>
    <t>2.3</t>
  </si>
  <si>
    <t>2.4</t>
  </si>
  <si>
    <t>2.5</t>
  </si>
  <si>
    <t>2.6</t>
  </si>
  <si>
    <t>2.7</t>
  </si>
  <si>
    <t>2.8</t>
  </si>
  <si>
    <t>2.9</t>
  </si>
  <si>
    <t>2.10</t>
  </si>
  <si>
    <t>2.11</t>
  </si>
  <si>
    <t>2.12</t>
  </si>
  <si>
    <t>2.13</t>
  </si>
  <si>
    <t>2.14</t>
  </si>
  <si>
    <t>2.15</t>
  </si>
  <si>
    <t>2.16</t>
  </si>
  <si>
    <t>2.17</t>
  </si>
  <si>
    <t>2.18</t>
  </si>
  <si>
    <t>2.19</t>
  </si>
  <si>
    <t>2.20</t>
  </si>
  <si>
    <t>2.21</t>
  </si>
  <si>
    <t>3.1</t>
  </si>
  <si>
    <t>4.1</t>
  </si>
  <si>
    <t>4.2</t>
  </si>
  <si>
    <t>5.1</t>
  </si>
  <si>
    <t>6.1</t>
  </si>
  <si>
    <t>6.2</t>
  </si>
  <si>
    <t>7.1</t>
  </si>
  <si>
    <t>7.2</t>
  </si>
  <si>
    <t>8.1</t>
  </si>
  <si>
    <t>9.1</t>
  </si>
  <si>
    <t>9.2</t>
  </si>
  <si>
    <t>9.3</t>
  </si>
  <si>
    <t>9.4</t>
  </si>
  <si>
    <t>10.1</t>
  </si>
  <si>
    <t xml:space="preserve">9. </t>
  </si>
  <si>
    <t>8.</t>
  </si>
  <si>
    <t>гривень</t>
  </si>
  <si>
    <t>Видатки (надані кредити) на реалізацію місцевих/ регіональних програм, які виконуються в межах бюджетної програми</t>
  </si>
  <si>
    <t>Програма утримання та розвитку житлово-комунального господарства та благоустрою м.Хмельницького на 2017-2020 роки</t>
  </si>
  <si>
    <t>Пояснення: збільшення вартості контейнерів (закупівля проводилась через систему електроних торгів Prozorro)</t>
  </si>
  <si>
    <t>Пояснення: показник змінився відповідно до фактичної вартості виконаних робіт</t>
  </si>
  <si>
    <t>10. Узагальнений висновок про виконання бюджетної програми.</t>
  </si>
  <si>
    <t>Внески до статутного капіталу Хмельницького комунального підприємства "Спецкомунтранс"</t>
  </si>
  <si>
    <t>Внески до статутного капіталу міського комунального підприємства  "Хмельницькводоканал"</t>
  </si>
  <si>
    <t xml:space="preserve">Внески до статутного капіталу комунального підприємства по будівництву, ремонту та експлуатації доріг </t>
  </si>
  <si>
    <t>Внесок в статутний капітал комунального підприємства "Муніципальна дружина"</t>
  </si>
  <si>
    <t xml:space="preserve">Внески до статутного капіталу спеціалізованого комунального підприємства "Хмельницька міська ритуальна служба" </t>
  </si>
  <si>
    <t xml:space="preserve">Внески в статутний капітал  комунального підприємства "Південно-Західні тепломережі " </t>
  </si>
  <si>
    <t xml:space="preserve">Пояснення: придбана менша кількість контейнерів через збільшення вартості </t>
  </si>
  <si>
    <t>Пояснення: поповнення статутного капіталу відповідно до фактичної суми виконаних робіт</t>
  </si>
  <si>
    <t xml:space="preserve"> якості</t>
  </si>
  <si>
    <t xml:space="preserve"> затрат</t>
  </si>
  <si>
    <t>Заступник начальника управління житлово-комунального</t>
  </si>
  <si>
    <t>управління житлово-комунального господарства</t>
  </si>
  <si>
    <t xml:space="preserve">Пояснення: п 2.1 фактичне використання коштів відповідно до проведених тендерних закупівель </t>
  </si>
  <si>
    <t>2.4, 2.10 фактичне використання коштів відповідно до укладеного договору на проектні роботи</t>
  </si>
  <si>
    <t>п. 2.5-2.6, 2.8, 2.9, 2.11-2.13, 2.15-2.18, 2.20 фактичне використання коштів відповідно до укладеного договору</t>
  </si>
  <si>
    <t xml:space="preserve">п.2.7 в 2019 р. здійснено встановлення обладнання підвищувальної насосної станції, роботи не завершені, тому виконання планується перенести на 2020 р. </t>
  </si>
  <si>
    <t>п. 2.14 залишок кощтів з субвенції з державного бюджету</t>
  </si>
  <si>
    <t>п. 2.21 виконання робіт перенесено на 2020 рік</t>
  </si>
  <si>
    <t>Пояснення: нагрудні відеореєстратори та автомобіль придбані, економія коштів</t>
  </si>
  <si>
    <t>Пояснення: заплановані осяги робіт виконані, економія коштів</t>
  </si>
  <si>
    <t>Пояснення: травокосарки та ілюмінації для святкового оформлення новорічного ярмарку придбані, економія коштів</t>
  </si>
  <si>
    <t>Пояснення: п. 9.1-9.3 заплановані осяги робіт виконані, економія коштів</t>
  </si>
  <si>
    <t xml:space="preserve">Пояснення: зміни відповідно до фактичного використання коштів </t>
  </si>
  <si>
    <t>Пояснення: п 2.1 фактичне використання коштів відповідно до проведених тендерних закупівель 2.4, 2.10 фактичне використання коштів відповідно до укладеного договору на проектні роботи, п. 2.5-2.6, 2.8, 2.9, 2.11-2.13, 2.15-2.18, 2.20 фактичне використання коштів відповідно до укладеного договору, п.2.7 в 2019 р. здійснено встановлення обладнання підвищувальної насосної станції, роботи не завершені, тому виконання планується перенести на 2020 р., п. 2.14 залишок кощтів з субвенції з зержавного бюджету, п. 2.21 виконання робіт перенесено на 2020 рік</t>
  </si>
  <si>
    <t>Пояснення: зменшення середніх витрат за рахунок економії коштів</t>
  </si>
  <si>
    <t>Виконання бюджетної програми становить 96,2 % до затверджених призначень в 2019 р.</t>
  </si>
  <si>
    <t xml:space="preserve">Аналіз стану виконання результативних показників: придбання техніки та засобів малої механізації здійснено в межах передбачених коштів. Ті роботи, які не виконані в повному обсязі в 2019 р. планується продовжити в 2020 р. </t>
  </si>
  <si>
    <t>Н. Вітковська</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</si>
</sst>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2" formatCode="#,##0.000"/>
  </numFmts>
  <fonts count="19" x14ac:knownFonts="1">
    <font>
      <sz val="11"/>
      <color theme="1"/>
      <name val="Calibri"/>
      <family val="2"/>
      <charset val="204"/>
      <scheme val="minor"/>
    </font>
    <font>
      <sz val="11"/>
      <color indexed="8"/>
      <name val="Calibri"/>
      <family val="2"/>
      <charset val="204"/>
    </font>
    <font>
      <sz val="10"/>
      <name val="Arial Cyr"/>
      <charset val="204"/>
    </font>
    <font>
      <sz val="12"/>
      <name val="Times New Roman"/>
      <family val="1"/>
      <charset val="204"/>
    </font>
    <font>
      <sz val="10"/>
      <color indexed="8"/>
      <name val="Times New Roman"/>
      <family val="1"/>
      <charset val="204"/>
    </font>
    <font>
      <sz val="10"/>
      <name val="Times New Roman"/>
      <family val="1"/>
      <charset val="204"/>
    </font>
    <font>
      <sz val="8"/>
      <name val="Arial"/>
      <family val="2"/>
      <charset val="204"/>
    </font>
    <font>
      <sz val="8"/>
      <name val="Times New Roman"/>
      <family val="1"/>
      <charset val="204"/>
    </font>
    <font>
      <b/>
      <sz val="12"/>
      <name val="Times New Roman"/>
      <family val="1"/>
      <charset val="204"/>
    </font>
    <font>
      <sz val="12"/>
      <color indexed="8"/>
      <name val="Times New Roman"/>
      <family val="1"/>
      <charset val="204"/>
    </font>
    <font>
      <b/>
      <sz val="12"/>
      <color indexed="8"/>
      <name val="Times New Roman"/>
      <family val="1"/>
      <charset val="204"/>
    </font>
    <font>
      <sz val="11"/>
      <name val="Times New Roman"/>
      <family val="1"/>
      <charset val="204"/>
    </font>
    <font>
      <sz val="11"/>
      <color indexed="8"/>
      <name val="Times New Roman"/>
      <family val="1"/>
      <charset val="204"/>
    </font>
    <font>
      <sz val="10"/>
      <color indexed="8"/>
      <name val="Times New Roman"/>
      <family val="1"/>
      <charset val="204"/>
    </font>
    <font>
      <b/>
      <sz val="11"/>
      <color indexed="8"/>
      <name val="Times New Roman"/>
      <family val="1"/>
      <charset val="204"/>
    </font>
    <font>
      <sz val="12"/>
      <color indexed="8"/>
      <name val="Times New Roman"/>
      <family val="1"/>
      <charset val="204"/>
    </font>
    <font>
      <sz val="10"/>
      <name val="Arial"/>
      <family val="2"/>
      <charset val="204"/>
    </font>
    <font>
      <sz val="8"/>
      <name val="Calibri"/>
      <family val="2"/>
      <charset val="204"/>
    </font>
    <font>
      <sz val="10"/>
      <color theme="1"/>
      <name val="Calibri"/>
      <family val="2"/>
      <charset val="204"/>
      <scheme val="min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0">
    <xf numFmtId="0" fontId="0" fillId="0" borderId="0"/>
    <xf numFmtId="0" fontId="16" fillId="0" borderId="0"/>
    <xf numFmtId="0" fontId="18" fillId="0" borderId="0"/>
    <xf numFmtId="0" fontId="1" fillId="0" borderId="0"/>
    <xf numFmtId="0" fontId="2" fillId="0" borderId="0"/>
    <xf numFmtId="0" fontId="2" fillId="0" borderId="0"/>
    <xf numFmtId="0" fontId="6" fillId="0" borderId="0">
      <alignment horizontal="left"/>
    </xf>
    <xf numFmtId="0" fontId="6" fillId="0" borderId="0">
      <alignment horizontal="left"/>
    </xf>
    <xf numFmtId="0" fontId="2" fillId="0" borderId="0"/>
    <xf numFmtId="0" fontId="2" fillId="0" borderId="0"/>
  </cellStyleXfs>
  <cellXfs count="258">
    <xf numFmtId="0" fontId="0" fillId="0" borderId="0" xfId="0"/>
    <xf numFmtId="0" fontId="4" fillId="0" borderId="0" xfId="9" applyFont="1" applyAlignment="1"/>
    <xf numFmtId="0" fontId="5" fillId="0" borderId="0" xfId="0" applyFont="1" applyAlignment="1">
      <alignment horizontal="left"/>
    </xf>
    <xf numFmtId="0" fontId="3" fillId="0" borderId="0" xfId="7" applyFont="1" applyAlignment="1"/>
    <xf numFmtId="0" fontId="12" fillId="0" borderId="0" xfId="0" applyFont="1"/>
    <xf numFmtId="0" fontId="12" fillId="0" borderId="0" xfId="0" applyFont="1" applyAlignment="1"/>
    <xf numFmtId="0" fontId="12" fillId="0" borderId="1" xfId="0" applyFont="1" applyBorder="1" applyAlignment="1">
      <alignment horizontal="center" vertical="center" wrapText="1"/>
    </xf>
    <xf numFmtId="0" fontId="12" fillId="0" borderId="0" xfId="0" applyFont="1" applyAlignment="1">
      <alignment horizontal="center" vertical="center"/>
    </xf>
    <xf numFmtId="0" fontId="12" fillId="0" borderId="0" xfId="0" applyFont="1" applyBorder="1"/>
    <xf numFmtId="0" fontId="12" fillId="0" borderId="0" xfId="0" applyFont="1" applyBorder="1" applyAlignment="1">
      <alignment vertical="center"/>
    </xf>
    <xf numFmtId="0" fontId="12" fillId="0" borderId="0" xfId="0" applyFont="1" applyAlignment="1">
      <alignment wrapText="1"/>
    </xf>
    <xf numFmtId="0" fontId="3" fillId="0" borderId="0" xfId="0" applyFont="1" applyAlignment="1">
      <alignment horizontal="left"/>
    </xf>
    <xf numFmtId="0" fontId="12" fillId="0" borderId="1" xfId="0" applyFont="1" applyBorder="1" applyAlignment="1">
      <alignment horizontal="center"/>
    </xf>
    <xf numFmtId="4" fontId="12" fillId="0" borderId="1" xfId="0" applyNumberFormat="1" applyFont="1" applyBorder="1" applyAlignment="1">
      <alignment horizontal="center" vertical="center" wrapText="1"/>
    </xf>
    <xf numFmtId="0" fontId="12" fillId="0" borderId="0" xfId="0" applyFont="1" applyFill="1"/>
    <xf numFmtId="0" fontId="12" fillId="0" borderId="0" xfId="0" applyFont="1" applyFill="1" applyBorder="1" applyAlignment="1">
      <alignment horizontal="center"/>
    </xf>
    <xf numFmtId="0" fontId="3" fillId="0" borderId="1" xfId="0" applyFont="1" applyBorder="1" applyAlignment="1">
      <alignment vertical="center" wrapText="1"/>
    </xf>
    <xf numFmtId="0" fontId="10" fillId="2" borderId="1" xfId="0" applyFont="1" applyFill="1" applyBorder="1" applyAlignment="1">
      <alignment vertical="center" wrapText="1"/>
    </xf>
    <xf numFmtId="0" fontId="12" fillId="0" borderId="1" xfId="0" applyFont="1" applyBorder="1"/>
    <xf numFmtId="0" fontId="8" fillId="0" borderId="1" xfId="7" applyFont="1" applyBorder="1" applyAlignment="1">
      <alignment horizontal="left" vertical="center" wrapText="1"/>
    </xf>
    <xf numFmtId="0" fontId="12" fillId="0" borderId="1" xfId="0" applyFont="1" applyFill="1" applyBorder="1"/>
    <xf numFmtId="0" fontId="12" fillId="0" borderId="1" xfId="0" applyFont="1" applyFill="1" applyBorder="1" applyAlignment="1">
      <alignment horizontal="center" vertical="center"/>
    </xf>
    <xf numFmtId="4" fontId="14" fillId="0" borderId="1" xfId="0" applyNumberFormat="1" applyFont="1" applyBorder="1" applyAlignment="1">
      <alignment horizontal="center" vertical="center" wrapText="1"/>
    </xf>
    <xf numFmtId="0" fontId="14" fillId="0" borderId="0" xfId="0" applyFont="1"/>
    <xf numFmtId="0" fontId="14" fillId="0" borderId="0" xfId="0" applyFont="1" applyBorder="1"/>
    <xf numFmtId="4" fontId="12" fillId="0" borderId="1" xfId="0" applyNumberFormat="1" applyFont="1" applyBorder="1"/>
    <xf numFmtId="2" fontId="12" fillId="0" borderId="1" xfId="0" applyNumberFormat="1" applyFont="1" applyBorder="1"/>
    <xf numFmtId="0" fontId="15" fillId="0" borderId="0" xfId="0" applyFont="1"/>
    <xf numFmtId="4" fontId="12" fillId="0" borderId="1" xfId="0" applyNumberFormat="1" applyFont="1" applyBorder="1" applyAlignment="1">
      <alignment horizontal="center" vertical="center"/>
    </xf>
    <xf numFmtId="0" fontId="12" fillId="0" borderId="2" xfId="0" applyFont="1" applyBorder="1" applyAlignment="1">
      <alignment horizontal="center" vertical="center" wrapText="1"/>
    </xf>
    <xf numFmtId="0" fontId="3" fillId="0" borderId="1" xfId="0" applyFont="1" applyBorder="1" applyAlignment="1">
      <alignment horizontal="center" vertical="center" wrapText="1"/>
    </xf>
    <xf numFmtId="0" fontId="12" fillId="0" borderId="1" xfId="0" applyFont="1" applyBorder="1" applyAlignment="1">
      <alignment horizontal="center" vertical="center"/>
    </xf>
    <xf numFmtId="4" fontId="9" fillId="0" borderId="0" xfId="0" applyNumberFormat="1" applyFont="1" applyFill="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2" fontId="12" fillId="0" borderId="2" xfId="0" applyNumberFormat="1" applyFont="1" applyFill="1" applyBorder="1" applyAlignment="1">
      <alignment horizontal="center" vertical="center"/>
    </xf>
    <xf numFmtId="2" fontId="12" fillId="0" borderId="1" xfId="0" applyNumberFormat="1" applyFont="1" applyBorder="1" applyAlignment="1">
      <alignment horizontal="center" vertical="center"/>
    </xf>
    <xf numFmtId="2" fontId="12" fillId="0" borderId="1" xfId="0" applyNumberFormat="1" applyFont="1" applyFill="1" applyBorder="1" applyAlignment="1">
      <alignment horizontal="center" vertical="center"/>
    </xf>
    <xf numFmtId="1" fontId="12" fillId="0" borderId="1" xfId="0" applyNumberFormat="1" applyFont="1" applyBorder="1" applyAlignment="1">
      <alignment horizontal="center" vertical="center"/>
    </xf>
    <xf numFmtId="1" fontId="12" fillId="0" borderId="1" xfId="0" applyNumberFormat="1" applyFont="1" applyFill="1" applyBorder="1" applyAlignment="1">
      <alignment horizontal="center" vertical="center"/>
    </xf>
    <xf numFmtId="4" fontId="12" fillId="0" borderId="1" xfId="0" applyNumberFormat="1" applyFont="1" applyFill="1" applyBorder="1" applyAlignment="1">
      <alignment horizontal="center" vertical="center"/>
    </xf>
    <xf numFmtId="3" fontId="12" fillId="0" borderId="2" xfId="0" applyNumberFormat="1" applyFont="1" applyFill="1" applyBorder="1" applyAlignment="1">
      <alignment horizontal="center" vertical="center"/>
    </xf>
    <xf numFmtId="3" fontId="12" fillId="0" borderId="1" xfId="0" applyNumberFormat="1" applyFont="1" applyBorder="1" applyAlignment="1">
      <alignment horizontal="center" vertical="center"/>
    </xf>
    <xf numFmtId="4" fontId="3" fillId="2" borderId="0" xfId="5" applyNumberFormat="1" applyFont="1" applyFill="1" applyBorder="1" applyAlignment="1">
      <alignment vertical="center" wrapText="1"/>
    </xf>
    <xf numFmtId="4" fontId="9" fillId="2" borderId="0" xfId="0" applyNumberFormat="1" applyFont="1" applyFill="1" applyBorder="1" applyAlignment="1">
      <alignment vertical="center" wrapText="1"/>
    </xf>
    <xf numFmtId="4" fontId="3" fillId="2" borderId="0" xfId="5" applyNumberFormat="1" applyFont="1" applyFill="1" applyBorder="1" applyAlignment="1">
      <alignment vertical="center"/>
    </xf>
    <xf numFmtId="4" fontId="10" fillId="0" borderId="1" xfId="0" applyNumberFormat="1" applyFont="1" applyBorder="1" applyAlignment="1">
      <alignment horizontal="center" vertical="center" wrapText="1"/>
    </xf>
    <xf numFmtId="4" fontId="9" fillId="0" borderId="1" xfId="0" applyNumberFormat="1" applyFont="1" applyBorder="1" applyAlignment="1">
      <alignment horizontal="center" vertical="center" wrapText="1"/>
    </xf>
    <xf numFmtId="4" fontId="9" fillId="0" borderId="1" xfId="0" applyNumberFormat="1" applyFont="1" applyBorder="1" applyAlignment="1">
      <alignment horizontal="center"/>
    </xf>
    <xf numFmtId="0" fontId="9" fillId="0" borderId="0" xfId="0" applyFont="1"/>
    <xf numFmtId="0" fontId="12" fillId="0" borderId="0" xfId="0" applyFont="1" applyBorder="1" applyAlignment="1">
      <alignment horizontal="center" vertical="center"/>
    </xf>
    <xf numFmtId="4" fontId="12" fillId="0" borderId="0" xfId="0" applyNumberFormat="1" applyFont="1" applyBorder="1" applyAlignment="1">
      <alignment horizontal="center" vertical="center"/>
    </xf>
    <xf numFmtId="172" fontId="12" fillId="0" borderId="0" xfId="0" applyNumberFormat="1" applyFont="1" applyBorder="1" applyAlignment="1">
      <alignment vertical="center"/>
    </xf>
    <xf numFmtId="0" fontId="3" fillId="0" borderId="0" xfId="0" applyFont="1" applyAlignment="1">
      <alignment horizontal="center"/>
    </xf>
    <xf numFmtId="0" fontId="0" fillId="0" borderId="0" xfId="0" applyAlignment="1">
      <alignment horizontal="left"/>
    </xf>
    <xf numFmtId="0" fontId="0" fillId="0" borderId="0" xfId="0" applyAlignment="1">
      <alignment horizontal="center"/>
    </xf>
    <xf numFmtId="0" fontId="3" fillId="0" borderId="0" xfId="9" applyFont="1" applyBorder="1" applyAlignment="1">
      <alignment vertical="top" wrapText="1"/>
    </xf>
    <xf numFmtId="0" fontId="3" fillId="0" borderId="0" xfId="9" applyFont="1" applyBorder="1" applyAlignment="1">
      <alignment wrapText="1"/>
    </xf>
    <xf numFmtId="0" fontId="5" fillId="0" borderId="0" xfId="9" applyFont="1" applyBorder="1" applyAlignment="1">
      <alignment vertical="top" wrapText="1"/>
    </xf>
    <xf numFmtId="0" fontId="3" fillId="0" borderId="0" xfId="9" applyFont="1" applyBorder="1" applyAlignment="1"/>
    <xf numFmtId="0" fontId="0" fillId="0" borderId="0" xfId="0" applyBorder="1" applyAlignment="1">
      <alignment horizontal="left"/>
    </xf>
    <xf numFmtId="0" fontId="15" fillId="0" borderId="0" xfId="0" applyFont="1" applyAlignment="1"/>
    <xf numFmtId="0" fontId="14" fillId="0" borderId="0" xfId="0" applyFont="1" applyAlignment="1">
      <alignment horizontal="center"/>
    </xf>
    <xf numFmtId="0" fontId="3" fillId="0" borderId="0" xfId="9" applyFont="1" applyAlignment="1">
      <alignment horizontal="center"/>
    </xf>
    <xf numFmtId="0" fontId="3" fillId="0" borderId="0" xfId="7" applyFont="1" applyBorder="1" applyAlignment="1">
      <alignment horizontal="center" vertical="center" wrapText="1"/>
    </xf>
    <xf numFmtId="0" fontId="3" fillId="0" borderId="1" xfId="7" applyFont="1" applyBorder="1" applyAlignment="1">
      <alignment horizontal="center" vertical="center" wrapText="1"/>
    </xf>
    <xf numFmtId="0" fontId="3" fillId="0" borderId="0" xfId="9" applyFont="1" applyFill="1" applyBorder="1" applyAlignment="1" applyProtection="1">
      <alignment vertical="center" wrapText="1"/>
    </xf>
    <xf numFmtId="0" fontId="3" fillId="0" borderId="0" xfId="9" applyFont="1"/>
    <xf numFmtId="0" fontId="3" fillId="0" borderId="0" xfId="9" applyFont="1" applyBorder="1"/>
    <xf numFmtId="0" fontId="3" fillId="0" borderId="0" xfId="7" applyFont="1" applyBorder="1" applyAlignment="1"/>
    <xf numFmtId="0" fontId="3" fillId="0" borderId="0" xfId="7" applyFont="1" applyAlignment="1">
      <alignment horizontal="center"/>
    </xf>
    <xf numFmtId="0" fontId="2" fillId="0" borderId="0" xfId="9"/>
    <xf numFmtId="0" fontId="3" fillId="0" borderId="0" xfId="7" applyFont="1" applyBorder="1" applyAlignment="1">
      <alignment vertical="center" wrapText="1"/>
    </xf>
    <xf numFmtId="0" fontId="9" fillId="0" borderId="0" xfId="2" applyFont="1" applyFill="1" applyBorder="1" applyAlignment="1">
      <alignment vertical="center" wrapText="1"/>
    </xf>
    <xf numFmtId="0" fontId="9" fillId="0" borderId="0" xfId="0" applyFont="1" applyAlignment="1">
      <alignment horizontal="center"/>
    </xf>
    <xf numFmtId="0" fontId="14" fillId="0" borderId="1" xfId="0" applyFont="1" applyBorder="1" applyAlignment="1">
      <alignment horizontal="center" vertical="center"/>
    </xf>
    <xf numFmtId="4" fontId="3" fillId="2" borderId="2" xfId="5" applyNumberFormat="1" applyFont="1" applyFill="1" applyBorder="1" applyAlignment="1">
      <alignment horizontal="center" vertical="center" wrapText="1"/>
    </xf>
    <xf numFmtId="4" fontId="9" fillId="2" borderId="2" xfId="0" applyNumberFormat="1" applyFont="1" applyFill="1" applyBorder="1" applyAlignment="1">
      <alignment horizontal="center" vertical="center" wrapText="1"/>
    </xf>
    <xf numFmtId="49" fontId="12" fillId="0" borderId="1" xfId="0" applyNumberFormat="1" applyFont="1" applyBorder="1" applyAlignment="1">
      <alignment horizontal="center" vertical="center"/>
    </xf>
    <xf numFmtId="49" fontId="14" fillId="0" borderId="1" xfId="0" applyNumberFormat="1" applyFont="1" applyBorder="1" applyAlignment="1">
      <alignment horizontal="center" vertical="center"/>
    </xf>
    <xf numFmtId="0" fontId="3" fillId="0" borderId="0" xfId="0" applyFont="1" applyBorder="1" applyAlignment="1">
      <alignment vertical="center" wrapText="1"/>
    </xf>
    <xf numFmtId="0" fontId="9" fillId="0" borderId="1" xfId="0" applyFont="1" applyBorder="1" applyAlignment="1">
      <alignment horizontal="center"/>
    </xf>
    <xf numFmtId="0" fontId="9" fillId="0" borderId="1" xfId="0" applyFont="1" applyBorder="1" applyAlignment="1">
      <alignment horizontal="center" vertical="center"/>
    </xf>
    <xf numFmtId="4" fontId="12" fillId="0"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6" applyFont="1" applyAlignment="1"/>
    <xf numFmtId="0" fontId="5" fillId="0" borderId="0" xfId="0" applyFont="1" applyBorder="1" applyAlignment="1">
      <alignment horizontal="center"/>
    </xf>
    <xf numFmtId="0" fontId="13" fillId="0" borderId="0" xfId="0" applyFont="1" applyBorder="1" applyAlignment="1">
      <alignment horizontal="center"/>
    </xf>
    <xf numFmtId="0" fontId="3" fillId="0" borderId="0" xfId="7" applyFont="1" applyBorder="1" applyAlignment="1">
      <alignment horizontal="left" vertical="center" wrapText="1"/>
    </xf>
    <xf numFmtId="0" fontId="3" fillId="0" borderId="0" xfId="0" applyFont="1" applyBorder="1" applyAlignment="1">
      <alignment horizontal="center" vertical="center" wrapText="1"/>
    </xf>
    <xf numFmtId="2" fontId="12" fillId="0" borderId="0" xfId="0" applyNumberFormat="1" applyFont="1" applyFill="1" applyBorder="1" applyAlignment="1">
      <alignment horizontal="center" vertical="center"/>
    </xf>
    <xf numFmtId="2" fontId="12" fillId="0" borderId="0" xfId="0" applyNumberFormat="1" applyFont="1" applyBorder="1" applyAlignment="1">
      <alignment horizontal="center" vertical="center"/>
    </xf>
    <xf numFmtId="0" fontId="3" fillId="0" borderId="2" xfId="3" applyFont="1" applyFill="1" applyBorder="1" applyAlignment="1">
      <alignment horizontal="left" vertical="center" wrapText="1"/>
    </xf>
    <xf numFmtId="0" fontId="3" fillId="0" borderId="3" xfId="3" applyFont="1" applyFill="1" applyBorder="1" applyAlignment="1">
      <alignment horizontal="left" vertical="center" wrapText="1"/>
    </xf>
    <xf numFmtId="0" fontId="3" fillId="0" borderId="4" xfId="3" applyFont="1" applyFill="1" applyBorder="1" applyAlignment="1">
      <alignment horizontal="lef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2" xfId="3" applyFont="1" applyFill="1" applyBorder="1" applyAlignment="1">
      <alignment vertical="center" wrapText="1"/>
    </xf>
    <xf numFmtId="0" fontId="3" fillId="0" borderId="3" xfId="3" applyFont="1" applyFill="1" applyBorder="1" applyAlignment="1">
      <alignment vertical="center" wrapText="1"/>
    </xf>
    <xf numFmtId="0" fontId="3" fillId="0" borderId="4" xfId="3" applyFont="1" applyFill="1" applyBorder="1" applyAlignment="1">
      <alignment vertical="center" wrapText="1"/>
    </xf>
    <xf numFmtId="0" fontId="9" fillId="0" borderId="1" xfId="0" applyFont="1" applyFill="1" applyBorder="1" applyAlignment="1">
      <alignment horizontal="left" wrapText="1"/>
    </xf>
    <xf numFmtId="0" fontId="12" fillId="0" borderId="1" xfId="0" applyFont="1" applyBorder="1" applyAlignment="1">
      <alignment horizontal="left"/>
    </xf>
    <xf numFmtId="0" fontId="12" fillId="3" borderId="1" xfId="0" applyFont="1" applyFill="1" applyBorder="1" applyAlignment="1">
      <alignment horizontal="left"/>
    </xf>
    <xf numFmtId="0" fontId="13" fillId="0" borderId="10" xfId="0" applyFont="1" applyBorder="1" applyAlignment="1">
      <alignment horizontal="center"/>
    </xf>
    <xf numFmtId="0" fontId="9" fillId="0" borderId="1" xfId="2" applyFont="1" applyFill="1" applyBorder="1" applyAlignment="1">
      <alignment horizontal="left" vertical="center" wrapText="1"/>
    </xf>
    <xf numFmtId="0" fontId="9" fillId="0" borderId="1" xfId="0" applyFont="1" applyBorder="1" applyAlignment="1">
      <alignment horizontal="left" vertical="center" wrapText="1"/>
    </xf>
    <xf numFmtId="4" fontId="9" fillId="0" borderId="1" xfId="0" applyNumberFormat="1" applyFont="1" applyBorder="1" applyAlignment="1">
      <alignment horizontal="center" vertical="center" wrapText="1"/>
    </xf>
    <xf numFmtId="0" fontId="12" fillId="0" borderId="9" xfId="0" applyFont="1" applyBorder="1" applyAlignment="1">
      <alignment horizontal="center"/>
    </xf>
    <xf numFmtId="0" fontId="3" fillId="0" borderId="0" xfId="0" applyFont="1" applyAlignment="1">
      <alignment horizontal="center" vertical="top" wrapText="1"/>
    </xf>
    <xf numFmtId="0" fontId="3" fillId="0" borderId="2" xfId="7" applyFont="1" applyBorder="1" applyAlignment="1">
      <alignment horizontal="center" vertical="center" wrapText="1"/>
    </xf>
    <xf numFmtId="0" fontId="3" fillId="0" borderId="3" xfId="7" applyFont="1" applyBorder="1" applyAlignment="1">
      <alignment horizontal="center" vertical="center" wrapText="1"/>
    </xf>
    <xf numFmtId="0" fontId="3" fillId="0" borderId="1" xfId="7" applyFont="1" applyBorder="1" applyAlignment="1">
      <alignment horizontal="left" vertical="center" wrapText="1"/>
    </xf>
    <xf numFmtId="49" fontId="3" fillId="0" borderId="9" xfId="0" applyNumberFormat="1" applyFont="1" applyBorder="1" applyAlignment="1">
      <alignment horizontal="center"/>
    </xf>
    <xf numFmtId="0" fontId="3" fillId="0" borderId="2" xfId="7" applyFont="1" applyBorder="1" applyAlignment="1">
      <alignment horizontal="left" vertical="center" wrapText="1"/>
    </xf>
    <xf numFmtId="0" fontId="3" fillId="0" borderId="3" xfId="7" applyFont="1" applyBorder="1" applyAlignment="1">
      <alignment horizontal="left" vertical="center" wrapText="1"/>
    </xf>
    <xf numFmtId="0" fontId="3" fillId="0" borderId="4" xfId="7" applyFont="1" applyBorder="1" applyAlignment="1">
      <alignment horizontal="left" vertical="center" wrapText="1"/>
    </xf>
    <xf numFmtId="0" fontId="3" fillId="0" borderId="9" xfId="9" applyFont="1" applyBorder="1" applyAlignment="1">
      <alignment horizontal="center"/>
    </xf>
    <xf numFmtId="0" fontId="5" fillId="0" borderId="10" xfId="9" applyFont="1" applyBorder="1" applyAlignment="1">
      <alignment horizontal="center" vertical="top" wrapText="1"/>
    </xf>
    <xf numFmtId="0" fontId="3" fillId="0" borderId="0" xfId="9" applyFont="1" applyBorder="1" applyAlignment="1">
      <alignment horizontal="center" vertical="top"/>
    </xf>
    <xf numFmtId="49" fontId="3" fillId="0" borderId="9" xfId="9" applyNumberFormat="1" applyFont="1" applyBorder="1" applyAlignment="1">
      <alignment horizontal="center"/>
    </xf>
    <xf numFmtId="0" fontId="3" fillId="0" borderId="9" xfId="9" applyFont="1" applyBorder="1" applyAlignment="1">
      <alignment horizontal="center" wrapText="1"/>
    </xf>
    <xf numFmtId="0" fontId="5" fillId="0" borderId="0" xfId="9" applyFont="1" applyBorder="1" applyAlignment="1">
      <alignment horizontal="center" vertical="top" wrapText="1"/>
    </xf>
    <xf numFmtId="0" fontId="3" fillId="0" borderId="0" xfId="9" applyFont="1" applyBorder="1" applyAlignment="1">
      <alignment horizontal="center" vertical="top" wrapText="1"/>
    </xf>
    <xf numFmtId="0" fontId="5" fillId="0" borderId="10" xfId="0" applyFont="1" applyBorder="1" applyAlignment="1">
      <alignment horizontal="center"/>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1" xfId="0" applyFont="1" applyBorder="1" applyAlignment="1">
      <alignment horizontal="center" vertical="center"/>
    </xf>
    <xf numFmtId="1" fontId="3" fillId="0" borderId="2" xfId="0" applyNumberFormat="1" applyFont="1" applyFill="1" applyBorder="1" applyAlignment="1">
      <alignment horizontal="center" vertical="center"/>
    </xf>
    <xf numFmtId="1" fontId="3" fillId="0" borderId="4" xfId="0" applyNumberFormat="1" applyFont="1" applyFill="1" applyBorder="1" applyAlignment="1">
      <alignment horizontal="center" vertical="center"/>
    </xf>
    <xf numFmtId="3" fontId="3" fillId="0" borderId="2" xfId="7" applyNumberFormat="1" applyFont="1" applyFill="1" applyBorder="1" applyAlignment="1">
      <alignment horizontal="center" vertical="center" wrapText="1"/>
    </xf>
    <xf numFmtId="3" fontId="3" fillId="0" borderId="4" xfId="7" applyNumberFormat="1" applyFont="1" applyFill="1" applyBorder="1" applyAlignment="1">
      <alignment horizontal="center" vertical="center" wrapText="1"/>
    </xf>
    <xf numFmtId="4" fontId="3" fillId="0" borderId="2" xfId="7" applyNumberFormat="1" applyFont="1" applyFill="1" applyBorder="1" applyAlignment="1">
      <alignment horizontal="center" vertical="center" wrapText="1"/>
    </xf>
    <xf numFmtId="4" fontId="3" fillId="0" borderId="4" xfId="7" applyNumberFormat="1" applyFont="1" applyFill="1" applyBorder="1" applyAlignment="1">
      <alignment horizontal="center" vertical="center" wrapText="1"/>
    </xf>
    <xf numFmtId="0" fontId="12" fillId="0" borderId="1" xfId="0" applyFont="1" applyBorder="1" applyAlignment="1">
      <alignment horizontal="center" vertical="center" wrapText="1"/>
    </xf>
    <xf numFmtId="0" fontId="7" fillId="0" borderId="9" xfId="0" applyFont="1" applyBorder="1" applyAlignment="1">
      <alignment horizontal="center"/>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2" fontId="12" fillId="0" borderId="2" xfId="0" applyNumberFormat="1" applyFont="1" applyFill="1" applyBorder="1" applyAlignment="1">
      <alignment horizontal="center" vertical="center"/>
    </xf>
    <xf numFmtId="2" fontId="12" fillId="0" borderId="4" xfId="0" applyNumberFormat="1" applyFont="1" applyFill="1" applyBorder="1" applyAlignment="1">
      <alignment horizontal="center" vertical="center"/>
    </xf>
    <xf numFmtId="4" fontId="12" fillId="0" borderId="2" xfId="0" applyNumberFormat="1" applyFont="1" applyFill="1" applyBorder="1" applyAlignment="1">
      <alignment horizontal="center" vertical="center"/>
    </xf>
    <xf numFmtId="4" fontId="12" fillId="0" borderId="4" xfId="0" applyNumberFormat="1" applyFont="1" applyFill="1" applyBorder="1" applyAlignment="1">
      <alignment horizontal="center" vertical="center"/>
    </xf>
    <xf numFmtId="4" fontId="10" fillId="0" borderId="1" xfId="0" applyNumberFormat="1" applyFont="1" applyBorder="1" applyAlignment="1">
      <alignment horizontal="center" vertical="center" wrapText="1"/>
    </xf>
    <xf numFmtId="4" fontId="10" fillId="0" borderId="2" xfId="0" applyNumberFormat="1" applyFont="1" applyBorder="1" applyAlignment="1">
      <alignment horizontal="center" vertical="center" wrapText="1"/>
    </xf>
    <xf numFmtId="4" fontId="10" fillId="0" borderId="4" xfId="0" applyNumberFormat="1" applyFont="1" applyBorder="1" applyAlignment="1">
      <alignment horizontal="center" vertical="center" wrapText="1"/>
    </xf>
    <xf numFmtId="0" fontId="12" fillId="0" borderId="10" xfId="0" applyFont="1" applyBorder="1" applyAlignment="1">
      <alignment horizontal="center" vertical="center" wrapText="1"/>
    </xf>
    <xf numFmtId="0" fontId="12" fillId="0" borderId="9" xfId="0" applyFont="1" applyBorder="1" applyAlignment="1">
      <alignment horizontal="center" vertical="center" wrapText="1"/>
    </xf>
    <xf numFmtId="0" fontId="14" fillId="0" borderId="2" xfId="0" applyFont="1" applyBorder="1" applyAlignment="1">
      <alignment wrapText="1"/>
    </xf>
    <xf numFmtId="0" fontId="14" fillId="0" borderId="3" xfId="0" applyFont="1" applyBorder="1" applyAlignment="1">
      <alignment wrapText="1"/>
    </xf>
    <xf numFmtId="0" fontId="14" fillId="0" borderId="4" xfId="0" applyFont="1" applyBorder="1" applyAlignment="1">
      <alignment wrapText="1"/>
    </xf>
    <xf numFmtId="0" fontId="3" fillId="0" borderId="1" xfId="7" applyFont="1" applyBorder="1" applyAlignment="1">
      <alignment horizontal="center" vertical="center" wrapText="1"/>
    </xf>
    <xf numFmtId="0" fontId="10" fillId="0" borderId="0" xfId="0" applyFont="1" applyAlignment="1">
      <alignment horizontal="center"/>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0" fillId="2" borderId="2" xfId="0" applyFont="1" applyFill="1" applyBorder="1" applyAlignment="1">
      <alignment vertical="center" wrapText="1"/>
    </xf>
    <xf numFmtId="0" fontId="10" fillId="2" borderId="3" xfId="0" applyFont="1" applyFill="1" applyBorder="1" applyAlignment="1">
      <alignment vertical="center" wrapText="1"/>
    </xf>
    <xf numFmtId="0" fontId="10" fillId="2" borderId="4" xfId="0" applyFont="1" applyFill="1" applyBorder="1" applyAlignment="1">
      <alignment vertical="center" wrapText="1"/>
    </xf>
    <xf numFmtId="0" fontId="9" fillId="2" borderId="2" xfId="0" applyFont="1" applyFill="1" applyBorder="1" applyAlignment="1">
      <alignment vertical="center" wrapText="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2" fontId="3" fillId="0" borderId="2" xfId="0" applyNumberFormat="1" applyFont="1" applyFill="1" applyBorder="1" applyAlignment="1">
      <alignment horizontal="center" vertical="center"/>
    </xf>
    <xf numFmtId="2" fontId="3" fillId="0" borderId="4" xfId="0" applyNumberFormat="1" applyFont="1" applyFill="1" applyBorder="1" applyAlignment="1">
      <alignment horizontal="center" vertical="center"/>
    </xf>
    <xf numFmtId="4" fontId="14" fillId="0" borderId="1" xfId="0" applyNumberFormat="1" applyFont="1" applyBorder="1" applyAlignment="1">
      <alignment horizontal="center" vertical="center" wrapText="1"/>
    </xf>
    <xf numFmtId="0" fontId="12" fillId="0" borderId="2" xfId="0" applyFont="1" applyFill="1" applyBorder="1" applyAlignment="1">
      <alignment horizontal="center"/>
    </xf>
    <xf numFmtId="0" fontId="12" fillId="0" borderId="4" xfId="0" applyFont="1" applyFill="1" applyBorder="1" applyAlignment="1">
      <alignment horizontal="center"/>
    </xf>
    <xf numFmtId="172" fontId="3" fillId="0" borderId="2" xfId="7" applyNumberFormat="1" applyFont="1" applyFill="1" applyBorder="1" applyAlignment="1">
      <alignment horizontal="center" vertical="center" wrapText="1"/>
    </xf>
    <xf numFmtId="172" fontId="3" fillId="0" borderId="4" xfId="7" applyNumberFormat="1" applyFont="1" applyFill="1" applyBorder="1" applyAlignment="1">
      <alignment horizontal="center" vertical="center" wrapText="1"/>
    </xf>
    <xf numFmtId="0" fontId="3" fillId="0" borderId="0" xfId="9" applyFont="1" applyFill="1" applyBorder="1" applyAlignment="1" applyProtection="1">
      <alignment horizontal="left" wrapText="1"/>
    </xf>
    <xf numFmtId="0" fontId="8" fillId="0" borderId="2" xfId="5" applyFont="1" applyFill="1" applyBorder="1" applyAlignment="1">
      <alignment vertical="center" wrapText="1"/>
    </xf>
    <xf numFmtId="0" fontId="8" fillId="0" borderId="3" xfId="5" applyFont="1" applyFill="1" applyBorder="1" applyAlignment="1">
      <alignment vertical="center" wrapText="1"/>
    </xf>
    <xf numFmtId="0" fontId="8" fillId="0" borderId="4" xfId="5" applyFont="1" applyFill="1" applyBorder="1" applyAlignment="1">
      <alignment vertical="center" wrapText="1"/>
    </xf>
    <xf numFmtId="4" fontId="12" fillId="0" borderId="1" xfId="0" applyNumberFormat="1" applyFont="1" applyBorder="1" applyAlignment="1">
      <alignment horizontal="center"/>
    </xf>
    <xf numFmtId="0" fontId="12" fillId="0" borderId="1" xfId="0" applyFont="1" applyBorder="1" applyAlignment="1">
      <alignment horizontal="center"/>
    </xf>
    <xf numFmtId="2" fontId="12" fillId="0" borderId="2" xfId="0" applyNumberFormat="1" applyFont="1" applyFill="1" applyBorder="1" applyAlignment="1">
      <alignment horizontal="center"/>
    </xf>
    <xf numFmtId="2" fontId="12" fillId="0" borderId="4" xfId="0" applyNumberFormat="1" applyFont="1" applyFill="1" applyBorder="1" applyAlignment="1">
      <alignment horizontal="center"/>
    </xf>
    <xf numFmtId="0" fontId="10" fillId="2" borderId="2" xfId="0" applyFont="1" applyFill="1" applyBorder="1" applyAlignment="1">
      <alignment horizontal="left" vertical="center" wrapText="1"/>
    </xf>
    <xf numFmtId="0" fontId="10" fillId="2" borderId="3"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4" fontId="10" fillId="3" borderId="1" xfId="0" applyNumberFormat="1" applyFont="1" applyFill="1" applyBorder="1" applyAlignment="1">
      <alignment horizontal="center" vertical="center" wrapText="1"/>
    </xf>
    <xf numFmtId="0" fontId="10" fillId="2" borderId="1" xfId="0" applyFont="1" applyFill="1" applyBorder="1" applyAlignment="1">
      <alignment horizontal="left" vertical="center" wrapText="1"/>
    </xf>
    <xf numFmtId="0" fontId="8" fillId="0" borderId="1" xfId="0" applyFont="1" applyBorder="1" applyAlignment="1">
      <alignment horizontal="left" vertical="center" wrapText="1"/>
    </xf>
    <xf numFmtId="0" fontId="3" fillId="0" borderId="1" xfId="3" applyFont="1" applyFill="1" applyBorder="1" applyAlignment="1">
      <alignment horizontal="left" vertical="center" wrapText="1"/>
    </xf>
    <xf numFmtId="0" fontId="10"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3" fillId="0" borderId="2" xfId="7" applyFont="1" applyBorder="1" applyAlignment="1">
      <alignment vertical="center" wrapText="1"/>
    </xf>
    <xf numFmtId="0" fontId="3" fillId="0" borderId="3" xfId="7"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4" fontId="9" fillId="0" borderId="2" xfId="0" applyNumberFormat="1" applyFont="1" applyBorder="1" applyAlignment="1">
      <alignment horizontal="center" vertical="center" wrapText="1"/>
    </xf>
    <xf numFmtId="4" fontId="9" fillId="0" borderId="4" xfId="0" applyNumberFormat="1" applyFont="1" applyBorder="1" applyAlignment="1">
      <alignment horizontal="center" vertical="center" wrapText="1"/>
    </xf>
    <xf numFmtId="3" fontId="12" fillId="0" borderId="2" xfId="0" applyNumberFormat="1" applyFont="1" applyFill="1" applyBorder="1" applyAlignment="1">
      <alignment horizontal="center" vertical="center"/>
    </xf>
    <xf numFmtId="3" fontId="12" fillId="0" borderId="4"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8" fillId="0" borderId="2" xfId="7" applyFont="1" applyBorder="1" applyAlignment="1">
      <alignment horizontal="left" vertical="center" wrapText="1"/>
    </xf>
    <xf numFmtId="0" fontId="8" fillId="0" borderId="3" xfId="7" applyFont="1" applyBorder="1" applyAlignment="1">
      <alignment horizontal="left" vertical="center" wrapText="1"/>
    </xf>
    <xf numFmtId="0" fontId="3" fillId="0" borderId="2" xfId="5" applyFont="1" applyFill="1" applyBorder="1" applyAlignment="1">
      <alignment vertical="center" wrapText="1"/>
    </xf>
    <xf numFmtId="0" fontId="3" fillId="0" borderId="3" xfId="5" applyFont="1" applyFill="1" applyBorder="1" applyAlignment="1">
      <alignment vertical="center" wrapText="1"/>
    </xf>
    <xf numFmtId="0" fontId="3" fillId="0" borderId="4" xfId="5" applyFont="1" applyFill="1" applyBorder="1" applyAlignment="1">
      <alignment vertical="center" wrapText="1"/>
    </xf>
    <xf numFmtId="0" fontId="8" fillId="0" borderId="1" xfId="7" applyFont="1" applyBorder="1" applyAlignment="1">
      <alignment horizontal="center" vertical="center" wrapText="1"/>
    </xf>
    <xf numFmtId="0" fontId="12" fillId="0" borderId="2" xfId="0" applyFont="1" applyBorder="1" applyAlignment="1">
      <alignment horizontal="center"/>
    </xf>
    <xf numFmtId="0" fontId="12" fillId="0" borderId="4" xfId="0" applyFont="1" applyBorder="1" applyAlignment="1">
      <alignment horizontal="center"/>
    </xf>
    <xf numFmtId="0" fontId="12" fillId="0" borderId="1" xfId="0" applyFont="1" applyFill="1" applyBorder="1" applyAlignment="1">
      <alignment horizontal="center"/>
    </xf>
    <xf numFmtId="2" fontId="12" fillId="0" borderId="1" xfId="0" applyNumberFormat="1" applyFont="1" applyFill="1" applyBorder="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8" fillId="2" borderId="2" xfId="8" applyFont="1" applyFill="1" applyBorder="1" applyAlignment="1">
      <alignment vertical="center" wrapText="1"/>
    </xf>
    <xf numFmtId="0" fontId="8" fillId="2" borderId="3" xfId="8" applyFont="1" applyFill="1" applyBorder="1" applyAlignment="1">
      <alignment vertical="center" wrapText="1"/>
    </xf>
    <xf numFmtId="0" fontId="8" fillId="2" borderId="4" xfId="8" applyFont="1" applyFill="1" applyBorder="1" applyAlignment="1">
      <alignment vertical="center" wrapText="1"/>
    </xf>
    <xf numFmtId="0" fontId="11" fillId="0" borderId="2" xfId="1" applyFont="1" applyFill="1" applyBorder="1" applyAlignment="1">
      <alignment horizontal="left" vertical="center" wrapText="1"/>
    </xf>
    <xf numFmtId="0" fontId="11" fillId="0" borderId="3" xfId="1" applyFont="1" applyFill="1" applyBorder="1" applyAlignment="1">
      <alignment horizontal="left" vertical="center" wrapText="1"/>
    </xf>
    <xf numFmtId="0" fontId="8" fillId="0" borderId="2" xfId="0" applyFont="1" applyFill="1" applyBorder="1" applyAlignment="1">
      <alignment vertical="center" wrapText="1"/>
    </xf>
    <xf numFmtId="0" fontId="8" fillId="0" borderId="3" xfId="0" applyFont="1" applyFill="1" applyBorder="1" applyAlignment="1">
      <alignment vertical="center" wrapText="1"/>
    </xf>
    <xf numFmtId="0" fontId="8" fillId="0" borderId="4" xfId="0" applyFont="1" applyFill="1" applyBorder="1" applyAlignment="1">
      <alignment vertical="center" wrapText="1"/>
    </xf>
    <xf numFmtId="0" fontId="8" fillId="0" borderId="1" xfId="7" applyFont="1" applyBorder="1" applyAlignment="1">
      <alignment horizontal="lef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12" fillId="0" borderId="2" xfId="0" applyFont="1" applyFill="1" applyBorder="1" applyAlignment="1">
      <alignment horizontal="center" wrapText="1"/>
    </xf>
    <xf numFmtId="0" fontId="12" fillId="0" borderId="4" xfId="0" applyFont="1" applyFill="1" applyBorder="1" applyAlignment="1">
      <alignment horizontal="center" wrapText="1"/>
    </xf>
    <xf numFmtId="4" fontId="12" fillId="0" borderId="1" xfId="0" applyNumberFormat="1"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4" fontId="12" fillId="0" borderId="1" xfId="0" applyNumberFormat="1" applyFont="1" applyFill="1" applyBorder="1" applyAlignment="1">
      <alignment horizontal="center" vertical="center"/>
    </xf>
    <xf numFmtId="0" fontId="3" fillId="3" borderId="2" xfId="0" applyFont="1" applyFill="1" applyBorder="1" applyAlignment="1">
      <alignment vertical="center" wrapText="1"/>
    </xf>
    <xf numFmtId="0" fontId="3" fillId="3" borderId="3" xfId="0" applyFont="1" applyFill="1" applyBorder="1" applyAlignment="1">
      <alignment vertical="center" wrapText="1"/>
    </xf>
    <xf numFmtId="0" fontId="3" fillId="3" borderId="4" xfId="0" applyFont="1" applyFill="1" applyBorder="1" applyAlignment="1">
      <alignment vertical="center" wrapText="1"/>
    </xf>
    <xf numFmtId="1" fontId="12" fillId="0" borderId="2" xfId="0" applyNumberFormat="1" applyFont="1" applyFill="1" applyBorder="1" applyAlignment="1">
      <alignment horizontal="center" vertical="center"/>
    </xf>
    <xf numFmtId="1" fontId="12" fillId="0" borderId="4" xfId="0" applyNumberFormat="1" applyFont="1" applyFill="1" applyBorder="1" applyAlignment="1">
      <alignment horizontal="center" vertical="center"/>
    </xf>
    <xf numFmtId="4" fontId="12" fillId="0" borderId="2" xfId="0" applyNumberFormat="1" applyFont="1" applyFill="1" applyBorder="1" applyAlignment="1">
      <alignment horizontal="center" vertical="center" wrapText="1"/>
    </xf>
    <xf numFmtId="4" fontId="12" fillId="0" borderId="4" xfId="0" applyNumberFormat="1" applyFont="1" applyFill="1" applyBorder="1" applyAlignment="1">
      <alignment horizontal="center" vertical="center" wrapText="1"/>
    </xf>
    <xf numFmtId="0" fontId="3" fillId="0" borderId="2" xfId="1" applyFont="1" applyFill="1" applyBorder="1" applyAlignment="1">
      <alignment vertical="center" wrapText="1"/>
    </xf>
    <xf numFmtId="0" fontId="3" fillId="0" borderId="3" xfId="1" applyFont="1" applyFill="1" applyBorder="1" applyAlignment="1">
      <alignment vertical="center" wrapText="1"/>
    </xf>
    <xf numFmtId="0" fontId="3" fillId="0" borderId="2" xfId="1" applyFont="1" applyFill="1" applyBorder="1" applyAlignment="1">
      <alignment horizontal="left" vertical="center" wrapText="1"/>
    </xf>
    <xf numFmtId="0" fontId="3" fillId="0" borderId="3" xfId="1" applyFont="1" applyFill="1" applyBorder="1" applyAlignment="1">
      <alignment horizontal="left" vertical="center" wrapText="1"/>
    </xf>
    <xf numFmtId="0" fontId="12" fillId="0" borderId="2" xfId="1" applyFont="1" applyFill="1" applyBorder="1" applyAlignment="1">
      <alignment horizontal="left" vertical="center" wrapText="1"/>
    </xf>
    <xf numFmtId="0" fontId="12" fillId="0" borderId="3" xfId="1" applyFont="1" applyFill="1" applyBorder="1" applyAlignment="1">
      <alignment horizontal="left" vertical="center" wrapText="1"/>
    </xf>
    <xf numFmtId="0" fontId="9" fillId="3" borderId="2" xfId="0" applyFont="1" applyFill="1" applyBorder="1" applyAlignment="1">
      <alignment vertical="center" wrapText="1"/>
    </xf>
    <xf numFmtId="0" fontId="9" fillId="3" borderId="3" xfId="0" applyFont="1" applyFill="1" applyBorder="1" applyAlignment="1">
      <alignment vertical="center" wrapText="1"/>
    </xf>
    <xf numFmtId="0" fontId="9" fillId="3" borderId="4" xfId="0" applyFont="1" applyFill="1" applyBorder="1" applyAlignment="1">
      <alignment vertical="center" wrapText="1"/>
    </xf>
    <xf numFmtId="0" fontId="3" fillId="0" borderId="1" xfId="0" applyFont="1" applyBorder="1" applyAlignment="1">
      <alignment horizontal="left" vertical="center" wrapText="1"/>
    </xf>
    <xf numFmtId="0" fontId="3" fillId="0" borderId="4" xfId="1" applyFont="1" applyFill="1" applyBorder="1" applyAlignment="1">
      <alignment vertical="center" wrapText="1"/>
    </xf>
    <xf numFmtId="0" fontId="12" fillId="0" borderId="2" xfId="0" applyFont="1" applyBorder="1" applyAlignment="1">
      <alignment horizontal="left"/>
    </xf>
    <xf numFmtId="0" fontId="12" fillId="0" borderId="3" xfId="0" applyFont="1" applyBorder="1" applyAlignment="1">
      <alignment horizontal="left"/>
    </xf>
    <xf numFmtId="0" fontId="12" fillId="0" borderId="4" xfId="0" applyFont="1" applyBorder="1" applyAlignment="1">
      <alignment horizontal="left"/>
    </xf>
    <xf numFmtId="0" fontId="12" fillId="0" borderId="2" xfId="0" applyFont="1" applyBorder="1" applyAlignment="1"/>
    <xf numFmtId="0" fontId="12" fillId="0" borderId="3" xfId="0" applyFont="1" applyBorder="1" applyAlignment="1"/>
    <xf numFmtId="0" fontId="12" fillId="0" borderId="4" xfId="0" applyFont="1" applyBorder="1" applyAlignment="1"/>
    <xf numFmtId="0" fontId="10" fillId="0" borderId="2" xfId="0" applyFont="1" applyFill="1" applyBorder="1" applyAlignment="1">
      <alignment vertical="center" wrapText="1"/>
    </xf>
    <xf numFmtId="0" fontId="10" fillId="0" borderId="3" xfId="0" applyFont="1" applyFill="1" applyBorder="1" applyAlignment="1">
      <alignment vertical="center" wrapText="1"/>
    </xf>
    <xf numFmtId="0" fontId="10" fillId="0" borderId="4" xfId="0" applyFont="1" applyFill="1" applyBorder="1" applyAlignment="1">
      <alignment vertical="center" wrapText="1"/>
    </xf>
  </cellXfs>
  <cellStyles count="10">
    <cellStyle name="Звичайний" xfId="0" builtinId="0"/>
    <cellStyle name="Звичайний 21" xfId="1"/>
    <cellStyle name="Звичайний 27 3 2" xfId="2"/>
    <cellStyle name="Обычный 3" xfId="3"/>
    <cellStyle name="Обычный 4 3" xfId="4"/>
    <cellStyle name="Обычный_КАПІТАЛЬНІ  ВКЛАДЕННЯ 2015" xfId="5"/>
    <cellStyle name="Обычный_Лист1" xfId="6"/>
    <cellStyle name="Обычный_Паспорт_Звіт 2012 остання сесія 2" xfId="7"/>
    <cellStyle name="Обычный_Табл 2 Перелік капітальних вкладень на 2015 рік" xfId="8"/>
    <cellStyle name="Обычный_Шаблон паспорта"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22"/>
  <sheetViews>
    <sheetView tabSelected="1" zoomScaleNormal="100" zoomScaleSheetLayoutView="100" workbookViewId="0">
      <selection activeCell="O164" sqref="O164"/>
    </sheetView>
  </sheetViews>
  <sheetFormatPr defaultRowHeight="15" x14ac:dyDescent="0.25"/>
  <cols>
    <col min="1" max="1" width="4.85546875" style="4" customWidth="1"/>
    <col min="2" max="2" width="14.42578125" style="4" customWidth="1"/>
    <col min="3" max="3" width="8.7109375" style="4" customWidth="1"/>
    <col min="4" max="4" width="9.140625" style="4"/>
    <col min="5" max="5" width="8.85546875" style="4" customWidth="1"/>
    <col min="6" max="6" width="13.28515625" style="4" customWidth="1"/>
    <col min="7" max="7" width="14.7109375" style="4" customWidth="1"/>
    <col min="8" max="8" width="15" style="4" customWidth="1"/>
    <col min="9" max="9" width="5.85546875" style="4" customWidth="1"/>
    <col min="10" max="10" width="8" style="4" customWidth="1"/>
    <col min="11" max="11" width="7.28515625" style="4" customWidth="1"/>
    <col min="12" max="12" width="8" style="4" customWidth="1"/>
    <col min="13" max="13" width="15.42578125" style="4" customWidth="1"/>
    <col min="14" max="14" width="12" style="4" customWidth="1"/>
    <col min="15" max="15" width="15" style="4" customWidth="1"/>
    <col min="16" max="16" width="15.7109375" style="4" customWidth="1"/>
    <col min="17" max="17" width="11.5703125" style="4" customWidth="1"/>
    <col min="18" max="18" width="12.42578125" style="4" customWidth="1"/>
    <col min="19" max="19" width="12.140625" style="4" customWidth="1"/>
    <col min="20" max="20" width="10.7109375" style="4" customWidth="1"/>
    <col min="21" max="16384" width="9.140625" style="4"/>
  </cols>
  <sheetData>
    <row r="1" spans="1:25" x14ac:dyDescent="0.25">
      <c r="M1" s="1" t="s">
        <v>6</v>
      </c>
    </row>
    <row r="2" spans="1:25" x14ac:dyDescent="0.25">
      <c r="M2" s="1" t="s">
        <v>3</v>
      </c>
    </row>
    <row r="3" spans="1:25" x14ac:dyDescent="0.25">
      <c r="M3" s="1" t="s">
        <v>4</v>
      </c>
    </row>
    <row r="4" spans="1:25" x14ac:dyDescent="0.25">
      <c r="M4" s="2" t="s">
        <v>5</v>
      </c>
    </row>
    <row r="5" spans="1:25" x14ac:dyDescent="0.25">
      <c r="M5" s="2" t="s">
        <v>128</v>
      </c>
    </row>
    <row r="8" spans="1:25" x14ac:dyDescent="0.25">
      <c r="G8" s="23"/>
      <c r="H8" s="23"/>
      <c r="I8" s="23"/>
      <c r="J8" s="62" t="s">
        <v>140</v>
      </c>
      <c r="L8" s="14"/>
      <c r="N8" s="23"/>
    </row>
    <row r="9" spans="1:25" ht="15.75" x14ac:dyDescent="0.25">
      <c r="F9" s="27"/>
      <c r="G9" s="155" t="s">
        <v>141</v>
      </c>
      <c r="H9" s="155"/>
      <c r="I9" s="155"/>
      <c r="J9" s="155"/>
      <c r="K9" s="155"/>
      <c r="L9" s="155"/>
      <c r="M9" s="155"/>
      <c r="N9" s="155"/>
    </row>
    <row r="10" spans="1:25" ht="15.75" x14ac:dyDescent="0.25">
      <c r="F10" s="61"/>
      <c r="G10" s="155" t="s">
        <v>142</v>
      </c>
      <c r="H10" s="155"/>
      <c r="I10" s="155"/>
      <c r="J10" s="155"/>
      <c r="K10" s="155"/>
      <c r="L10" s="155"/>
      <c r="M10" s="155"/>
      <c r="N10" s="155"/>
    </row>
    <row r="13" spans="1:25" ht="15.75" x14ac:dyDescent="0.25">
      <c r="A13" s="53" t="s">
        <v>129</v>
      </c>
      <c r="B13" s="118">
        <v>1200000</v>
      </c>
      <c r="C13" s="118"/>
      <c r="D13" s="59"/>
      <c r="E13" s="54"/>
      <c r="F13" s="118" t="s">
        <v>0</v>
      </c>
      <c r="G13" s="118"/>
      <c r="H13" s="118"/>
      <c r="I13" s="118"/>
      <c r="J13" s="118"/>
      <c r="K13" s="118"/>
      <c r="L13" s="118"/>
      <c r="M13" s="118"/>
      <c r="N13" s="118"/>
      <c r="O13" s="118"/>
      <c r="P13" s="54"/>
      <c r="Q13" s="114" t="s">
        <v>130</v>
      </c>
      <c r="R13" s="114"/>
      <c r="S13" s="54"/>
      <c r="T13" s="54"/>
      <c r="U13" s="54"/>
      <c r="V13" s="54"/>
      <c r="Y13" s="54"/>
    </row>
    <row r="14" spans="1:25" ht="57" customHeight="1" x14ac:dyDescent="0.25">
      <c r="A14" s="55"/>
      <c r="B14" s="119" t="s">
        <v>131</v>
      </c>
      <c r="C14" s="119"/>
      <c r="D14" s="58"/>
      <c r="E14" s="54"/>
      <c r="F14" s="120" t="s">
        <v>132</v>
      </c>
      <c r="G14" s="120"/>
      <c r="H14" s="120"/>
      <c r="I14" s="120"/>
      <c r="J14" s="120"/>
      <c r="K14" s="120"/>
      <c r="L14" s="120"/>
      <c r="M14" s="120"/>
      <c r="N14" s="120"/>
      <c r="O14" s="120"/>
      <c r="P14" s="54"/>
      <c r="Q14" s="110" t="s">
        <v>133</v>
      </c>
      <c r="R14" s="110"/>
      <c r="S14" s="54"/>
      <c r="T14" s="54"/>
      <c r="U14" s="54"/>
      <c r="V14" s="54"/>
      <c r="Y14" s="54"/>
    </row>
    <row r="15" spans="1:25" x14ac:dyDescent="0.25">
      <c r="A15" s="55"/>
      <c r="B15" s="54"/>
      <c r="C15" s="54"/>
      <c r="D15" s="60"/>
      <c r="E15" s="54"/>
      <c r="F15" s="54"/>
      <c r="G15" s="54"/>
      <c r="H15" s="54"/>
      <c r="I15" s="54"/>
      <c r="J15" s="54"/>
      <c r="K15" s="54"/>
      <c r="L15" s="54"/>
      <c r="M15" s="54"/>
      <c r="N15" s="54"/>
      <c r="O15" s="54"/>
      <c r="P15" s="54"/>
      <c r="Q15" s="54"/>
      <c r="R15" s="54"/>
      <c r="S15" s="54"/>
      <c r="T15" s="54"/>
      <c r="U15" s="54"/>
      <c r="V15" s="54"/>
      <c r="Y15" s="54"/>
    </row>
    <row r="16" spans="1:25" ht="15.75" x14ac:dyDescent="0.25">
      <c r="A16" s="53" t="s">
        <v>1</v>
      </c>
      <c r="B16" s="118">
        <v>12100000</v>
      </c>
      <c r="C16" s="118"/>
      <c r="D16" s="59"/>
      <c r="E16" s="54"/>
      <c r="F16" s="118" t="s">
        <v>0</v>
      </c>
      <c r="G16" s="118"/>
      <c r="H16" s="118"/>
      <c r="I16" s="118"/>
      <c r="J16" s="118"/>
      <c r="K16" s="118"/>
      <c r="L16" s="118"/>
      <c r="M16" s="118"/>
      <c r="N16" s="118"/>
      <c r="O16" s="118"/>
      <c r="P16" s="54"/>
      <c r="Q16" s="114" t="s">
        <v>130</v>
      </c>
      <c r="R16" s="114"/>
      <c r="S16" s="54"/>
      <c r="T16" s="54"/>
      <c r="U16" s="54"/>
      <c r="V16" s="54"/>
      <c r="Y16" s="54"/>
    </row>
    <row r="17" spans="1:25" ht="57" customHeight="1" x14ac:dyDescent="0.25">
      <c r="A17" s="55"/>
      <c r="B17" s="119" t="s">
        <v>131</v>
      </c>
      <c r="C17" s="119"/>
      <c r="D17" s="58"/>
      <c r="E17" s="54"/>
      <c r="F17" s="120" t="s">
        <v>134</v>
      </c>
      <c r="G17" s="120"/>
      <c r="H17" s="120"/>
      <c r="I17" s="120"/>
      <c r="J17" s="120"/>
      <c r="K17" s="120"/>
      <c r="L17" s="120"/>
      <c r="M17" s="120"/>
      <c r="N17" s="120"/>
      <c r="O17" s="120"/>
      <c r="P17" s="54"/>
      <c r="Q17" s="110" t="s">
        <v>133</v>
      </c>
      <c r="R17" s="110"/>
      <c r="S17" s="54"/>
      <c r="T17" s="54"/>
      <c r="U17" s="54"/>
      <c r="V17" s="54"/>
      <c r="Y17" s="54"/>
    </row>
    <row r="18" spans="1:25" x14ac:dyDescent="0.25">
      <c r="A18" s="55"/>
      <c r="B18" s="54"/>
      <c r="C18" s="54"/>
      <c r="D18" s="60"/>
      <c r="E18" s="54"/>
      <c r="F18" s="54"/>
      <c r="G18" s="54"/>
      <c r="H18" s="54"/>
      <c r="I18" s="54"/>
      <c r="L18" s="54"/>
      <c r="M18" s="54"/>
      <c r="N18" s="54"/>
      <c r="O18" s="54"/>
      <c r="P18" s="54"/>
      <c r="Q18" s="54"/>
      <c r="R18" s="54"/>
      <c r="S18" s="54"/>
      <c r="T18" s="54"/>
      <c r="U18" s="54"/>
      <c r="V18" s="54"/>
      <c r="Y18" s="54"/>
    </row>
    <row r="19" spans="1:25" ht="15.75" customHeight="1" x14ac:dyDescent="0.25">
      <c r="A19" s="53" t="s">
        <v>2</v>
      </c>
      <c r="B19" s="118">
        <v>1217670</v>
      </c>
      <c r="C19" s="118"/>
      <c r="D19" s="59"/>
      <c r="E19" s="118">
        <v>7670</v>
      </c>
      <c r="F19" s="118"/>
      <c r="G19" s="59"/>
      <c r="H19" s="121" t="s">
        <v>28</v>
      </c>
      <c r="I19" s="121"/>
      <c r="K19" s="122" t="s">
        <v>29</v>
      </c>
      <c r="L19" s="122"/>
      <c r="M19" s="122"/>
      <c r="N19" s="122"/>
      <c r="O19" s="122"/>
      <c r="P19" s="57"/>
      <c r="Q19" s="114" t="s">
        <v>135</v>
      </c>
      <c r="R19" s="114"/>
      <c r="S19" s="57"/>
      <c r="T19" s="57"/>
      <c r="U19" s="54"/>
      <c r="V19" s="54"/>
      <c r="Y19" s="54"/>
    </row>
    <row r="20" spans="1:25" ht="60" customHeight="1" x14ac:dyDescent="0.25">
      <c r="A20" s="54"/>
      <c r="B20" s="119" t="s">
        <v>131</v>
      </c>
      <c r="C20" s="119"/>
      <c r="D20" s="58"/>
      <c r="E20" s="123" t="s">
        <v>136</v>
      </c>
      <c r="F20" s="123"/>
      <c r="G20" s="58"/>
      <c r="H20" s="123" t="s">
        <v>139</v>
      </c>
      <c r="I20" s="123"/>
      <c r="K20" s="124" t="s">
        <v>137</v>
      </c>
      <c r="L20" s="124"/>
      <c r="M20" s="124"/>
      <c r="N20" s="124"/>
      <c r="O20" s="124"/>
      <c r="P20" s="56"/>
      <c r="Q20" s="110" t="s">
        <v>138</v>
      </c>
      <c r="R20" s="110"/>
      <c r="S20" s="56"/>
      <c r="T20" s="56"/>
      <c r="U20" s="56"/>
      <c r="V20" s="56"/>
      <c r="Y20" s="54"/>
    </row>
    <row r="22" spans="1:25" ht="15.75" x14ac:dyDescent="0.25">
      <c r="A22" s="63" t="s">
        <v>151</v>
      </c>
      <c r="B22" s="171" t="s">
        <v>143</v>
      </c>
      <c r="C22" s="171"/>
      <c r="D22" s="171"/>
      <c r="E22" s="171"/>
      <c r="F22" s="171"/>
      <c r="G22" s="171"/>
      <c r="H22" s="171"/>
      <c r="I22" s="171"/>
      <c r="J22" s="171"/>
      <c r="K22" s="171"/>
      <c r="L22" s="171"/>
      <c r="M22" s="171"/>
      <c r="N22" s="171"/>
      <c r="O22" s="171"/>
      <c r="P22" s="171"/>
      <c r="Q22" s="171"/>
      <c r="R22" s="171"/>
      <c r="S22" s="54"/>
      <c r="T22" s="54"/>
    </row>
    <row r="23" spans="1:25" x14ac:dyDescent="0.25">
      <c r="A23" s="54"/>
      <c r="B23" s="54"/>
      <c r="C23" s="54"/>
      <c r="D23" s="54"/>
      <c r="E23" s="54"/>
      <c r="F23" s="54"/>
      <c r="G23" s="54"/>
      <c r="H23" s="54"/>
      <c r="I23" s="54"/>
      <c r="J23" s="54"/>
      <c r="K23" s="54"/>
      <c r="L23" s="54"/>
      <c r="M23" s="54"/>
      <c r="N23" s="54"/>
      <c r="O23" s="54"/>
      <c r="P23" s="54"/>
      <c r="Q23" s="60"/>
      <c r="R23" s="60"/>
      <c r="S23" s="60"/>
      <c r="T23" s="60"/>
      <c r="U23" s="8"/>
    </row>
    <row r="24" spans="1:25" ht="18" customHeight="1" x14ac:dyDescent="0.25">
      <c r="A24" s="64"/>
      <c r="B24" s="65" t="s">
        <v>15</v>
      </c>
      <c r="C24" s="154" t="s">
        <v>144</v>
      </c>
      <c r="D24" s="154"/>
      <c r="E24" s="154"/>
      <c r="F24" s="154"/>
      <c r="G24" s="154"/>
      <c r="H24" s="154"/>
      <c r="I24" s="154"/>
      <c r="J24" s="154"/>
      <c r="K24" s="154"/>
      <c r="L24" s="154"/>
      <c r="M24" s="154"/>
      <c r="N24" s="154"/>
      <c r="O24" s="154"/>
      <c r="P24" s="154"/>
      <c r="Q24" s="72"/>
      <c r="R24" s="72"/>
      <c r="S24" s="72"/>
      <c r="T24" s="72"/>
      <c r="U24" s="8"/>
    </row>
    <row r="25" spans="1:25" ht="18" customHeight="1" x14ac:dyDescent="0.25">
      <c r="A25" s="64"/>
      <c r="B25" s="65">
        <v>1</v>
      </c>
      <c r="C25" s="115" t="s">
        <v>145</v>
      </c>
      <c r="D25" s="116"/>
      <c r="E25" s="116"/>
      <c r="F25" s="116"/>
      <c r="G25" s="116"/>
      <c r="H25" s="116"/>
      <c r="I25" s="116"/>
      <c r="J25" s="116"/>
      <c r="K25" s="116"/>
      <c r="L25" s="116"/>
      <c r="M25" s="116"/>
      <c r="N25" s="116"/>
      <c r="O25" s="116"/>
      <c r="P25" s="117"/>
      <c r="Q25" s="72"/>
      <c r="R25" s="72"/>
      <c r="S25" s="72"/>
      <c r="T25" s="72"/>
      <c r="U25" s="8"/>
    </row>
    <row r="26" spans="1:25" ht="15.75" x14ac:dyDescent="0.25">
      <c r="A26" s="66"/>
      <c r="B26" s="66"/>
      <c r="C26" s="66"/>
      <c r="D26" s="66"/>
      <c r="E26" s="66"/>
      <c r="F26" s="66"/>
      <c r="G26" s="66"/>
      <c r="H26" s="66"/>
      <c r="I26" s="66"/>
      <c r="J26" s="66"/>
      <c r="K26" s="66"/>
      <c r="L26" s="66"/>
      <c r="M26" s="66"/>
      <c r="N26" s="66"/>
      <c r="O26" s="66"/>
      <c r="P26" s="66"/>
      <c r="Q26" s="66"/>
      <c r="R26" s="66"/>
      <c r="S26" s="66"/>
      <c r="T26" s="66"/>
      <c r="U26" s="8"/>
    </row>
    <row r="27" spans="1:25" ht="18.75" customHeight="1" x14ac:dyDescent="0.25">
      <c r="A27" s="63" t="s">
        <v>152</v>
      </c>
      <c r="B27" s="67" t="s">
        <v>146</v>
      </c>
      <c r="C27" s="67"/>
      <c r="D27" s="67"/>
      <c r="E27" s="54"/>
      <c r="F27" s="118" t="s">
        <v>147</v>
      </c>
      <c r="G27" s="118"/>
      <c r="H27" s="118"/>
      <c r="I27" s="118"/>
      <c r="J27" s="118"/>
      <c r="K27" s="118"/>
      <c r="L27" s="118"/>
      <c r="M27" s="118"/>
      <c r="N27" s="60"/>
      <c r="O27" s="60"/>
      <c r="P27" s="60"/>
      <c r="Q27" s="60"/>
      <c r="R27" s="60"/>
      <c r="S27" s="60"/>
      <c r="T27" s="54"/>
    </row>
    <row r="28" spans="1:25" ht="15.75" x14ac:dyDescent="0.25">
      <c r="A28" s="54"/>
      <c r="B28" s="54"/>
      <c r="C28" s="54"/>
      <c r="D28" s="54"/>
      <c r="E28" s="54"/>
      <c r="F28" s="68"/>
      <c r="G28" s="60"/>
      <c r="H28" s="60"/>
      <c r="I28" s="60"/>
      <c r="J28" s="60"/>
      <c r="K28" s="60"/>
      <c r="L28" s="60"/>
      <c r="M28" s="69"/>
      <c r="N28" s="60"/>
      <c r="O28" s="60"/>
      <c r="P28" s="60"/>
      <c r="Q28" s="60"/>
      <c r="R28" s="60"/>
      <c r="S28" s="60"/>
      <c r="T28" s="54"/>
    </row>
    <row r="29" spans="1:25" ht="18.75" customHeight="1" x14ac:dyDescent="0.25">
      <c r="A29" s="70" t="s">
        <v>13</v>
      </c>
      <c r="B29" s="3" t="s">
        <v>148</v>
      </c>
      <c r="C29" s="71"/>
      <c r="D29" s="3"/>
      <c r="E29" s="3"/>
      <c r="F29" s="3"/>
      <c r="G29" s="3"/>
      <c r="H29" s="3"/>
      <c r="I29" s="3"/>
      <c r="J29" s="3"/>
      <c r="K29" s="3"/>
      <c r="L29" s="3"/>
      <c r="M29" s="54"/>
      <c r="N29" s="54"/>
      <c r="O29" s="54"/>
      <c r="P29" s="54"/>
      <c r="Q29" s="54"/>
      <c r="R29" s="54"/>
      <c r="S29" s="54"/>
      <c r="T29" s="54"/>
    </row>
    <row r="30" spans="1:25" ht="15.75" x14ac:dyDescent="0.25">
      <c r="A30" s="70"/>
      <c r="B30" s="3"/>
      <c r="C30" s="71"/>
      <c r="D30" s="3"/>
      <c r="E30" s="3"/>
      <c r="F30" s="3"/>
      <c r="G30" s="3"/>
      <c r="H30" s="3"/>
      <c r="I30" s="3"/>
      <c r="J30" s="3"/>
      <c r="K30" s="3"/>
      <c r="L30" s="3"/>
      <c r="M30" s="54"/>
      <c r="N30" s="54"/>
      <c r="O30" s="54"/>
      <c r="P30" s="54"/>
      <c r="Q30" s="60"/>
      <c r="R30" s="60"/>
      <c r="S30" s="60"/>
      <c r="T30" s="60"/>
    </row>
    <row r="31" spans="1:25" ht="20.100000000000001" customHeight="1" x14ac:dyDescent="0.25">
      <c r="A31" s="70"/>
      <c r="B31" s="65" t="s">
        <v>15</v>
      </c>
      <c r="C31" s="111" t="s">
        <v>149</v>
      </c>
      <c r="D31" s="112"/>
      <c r="E31" s="112"/>
      <c r="F31" s="112"/>
      <c r="G31" s="112"/>
      <c r="H31" s="112"/>
      <c r="I31" s="112"/>
      <c r="J31" s="112"/>
      <c r="K31" s="112"/>
      <c r="L31" s="112"/>
      <c r="M31" s="112"/>
      <c r="N31" s="112"/>
      <c r="O31" s="112"/>
      <c r="P31" s="112"/>
      <c r="Q31" s="72"/>
      <c r="R31" s="72"/>
      <c r="S31" s="72"/>
      <c r="T31" s="72"/>
    </row>
    <row r="32" spans="1:25" ht="20.100000000000001" customHeight="1" x14ac:dyDescent="0.25">
      <c r="A32" s="70"/>
      <c r="B32" s="65">
        <v>1</v>
      </c>
      <c r="C32" s="113" t="s">
        <v>30</v>
      </c>
      <c r="D32" s="113"/>
      <c r="E32" s="113"/>
      <c r="F32" s="113"/>
      <c r="G32" s="113"/>
      <c r="H32" s="113"/>
      <c r="I32" s="113"/>
      <c r="J32" s="113"/>
      <c r="K32" s="113"/>
      <c r="L32" s="113"/>
      <c r="M32" s="113"/>
      <c r="N32" s="113"/>
      <c r="O32" s="113"/>
      <c r="P32" s="113"/>
      <c r="Q32" s="72"/>
      <c r="R32" s="72"/>
      <c r="S32" s="72"/>
      <c r="T32" s="72"/>
    </row>
    <row r="33" spans="1:20" ht="20.100000000000001" customHeight="1" x14ac:dyDescent="0.25">
      <c r="A33" s="70"/>
      <c r="B33" s="65">
        <v>2</v>
      </c>
      <c r="C33" s="113" t="s">
        <v>40</v>
      </c>
      <c r="D33" s="113"/>
      <c r="E33" s="113"/>
      <c r="F33" s="113"/>
      <c r="G33" s="113"/>
      <c r="H33" s="113"/>
      <c r="I33" s="113"/>
      <c r="J33" s="113"/>
      <c r="K33" s="113"/>
      <c r="L33" s="113"/>
      <c r="M33" s="113"/>
      <c r="N33" s="113"/>
      <c r="O33" s="113"/>
      <c r="P33" s="113"/>
      <c r="Q33" s="72"/>
      <c r="R33" s="72"/>
      <c r="S33" s="72"/>
      <c r="T33" s="72"/>
    </row>
    <row r="34" spans="1:20" ht="20.100000000000001" customHeight="1" x14ac:dyDescent="0.25">
      <c r="A34" s="70"/>
      <c r="B34" s="65">
        <v>3</v>
      </c>
      <c r="C34" s="113" t="s">
        <v>80</v>
      </c>
      <c r="D34" s="113"/>
      <c r="E34" s="113"/>
      <c r="F34" s="113"/>
      <c r="G34" s="113"/>
      <c r="H34" s="113"/>
      <c r="I34" s="113"/>
      <c r="J34" s="113"/>
      <c r="K34" s="113"/>
      <c r="L34" s="113"/>
      <c r="M34" s="113"/>
      <c r="N34" s="113"/>
      <c r="O34" s="113"/>
      <c r="P34" s="113"/>
      <c r="Q34" s="72"/>
      <c r="R34" s="72"/>
      <c r="S34" s="72"/>
      <c r="T34" s="72"/>
    </row>
    <row r="35" spans="1:20" ht="20.100000000000001" customHeight="1" x14ac:dyDescent="0.25">
      <c r="A35" s="8"/>
      <c r="B35" s="65">
        <v>4</v>
      </c>
      <c r="C35" s="106" t="s">
        <v>79</v>
      </c>
      <c r="D35" s="106"/>
      <c r="E35" s="106"/>
      <c r="F35" s="106"/>
      <c r="G35" s="106"/>
      <c r="H35" s="106"/>
      <c r="I35" s="106"/>
      <c r="J35" s="106"/>
      <c r="K35" s="106"/>
      <c r="L35" s="106"/>
      <c r="M35" s="106"/>
      <c r="N35" s="106"/>
      <c r="O35" s="106"/>
      <c r="P35" s="106"/>
      <c r="Q35" s="73"/>
      <c r="R35" s="73"/>
      <c r="S35" s="73"/>
      <c r="T35" s="73"/>
    </row>
    <row r="36" spans="1:20" ht="20.100000000000001" customHeight="1" x14ac:dyDescent="0.25">
      <c r="A36" s="8"/>
      <c r="B36" s="65">
        <v>5</v>
      </c>
      <c r="C36" s="106" t="s">
        <v>33</v>
      </c>
      <c r="D36" s="106"/>
      <c r="E36" s="106"/>
      <c r="F36" s="106"/>
      <c r="G36" s="106"/>
      <c r="H36" s="106"/>
      <c r="I36" s="106"/>
      <c r="J36" s="106"/>
      <c r="K36" s="106"/>
      <c r="L36" s="106"/>
      <c r="M36" s="106"/>
      <c r="N36" s="106"/>
      <c r="O36" s="106"/>
      <c r="P36" s="106"/>
      <c r="Q36" s="73"/>
      <c r="R36" s="73"/>
      <c r="S36" s="73"/>
      <c r="T36" s="73"/>
    </row>
    <row r="37" spans="1:20" ht="20.100000000000001" customHeight="1" x14ac:dyDescent="0.25">
      <c r="A37" s="8"/>
      <c r="B37" s="65">
        <v>6</v>
      </c>
      <c r="C37" s="106" t="s">
        <v>117</v>
      </c>
      <c r="D37" s="106"/>
      <c r="E37" s="106"/>
      <c r="F37" s="106"/>
      <c r="G37" s="106"/>
      <c r="H37" s="106"/>
      <c r="I37" s="106"/>
      <c r="J37" s="106"/>
      <c r="K37" s="106"/>
      <c r="L37" s="106"/>
      <c r="M37" s="106"/>
      <c r="N37" s="106"/>
      <c r="O37" s="106"/>
      <c r="P37" s="106"/>
      <c r="Q37" s="73"/>
      <c r="R37" s="73"/>
      <c r="S37" s="73"/>
      <c r="T37" s="73"/>
    </row>
    <row r="38" spans="1:20" ht="20.100000000000001" customHeight="1" x14ac:dyDescent="0.25">
      <c r="A38" s="8"/>
      <c r="B38" s="65">
        <v>7</v>
      </c>
      <c r="C38" s="106" t="s">
        <v>120</v>
      </c>
      <c r="D38" s="106"/>
      <c r="E38" s="106"/>
      <c r="F38" s="106"/>
      <c r="G38" s="106"/>
      <c r="H38" s="106"/>
      <c r="I38" s="106"/>
      <c r="J38" s="106"/>
      <c r="K38" s="106"/>
      <c r="L38" s="106"/>
      <c r="M38" s="106"/>
      <c r="N38" s="106"/>
      <c r="O38" s="106"/>
      <c r="P38" s="106"/>
      <c r="Q38" s="73"/>
      <c r="R38" s="73"/>
      <c r="S38" s="73"/>
      <c r="T38" s="73"/>
    </row>
    <row r="39" spans="1:20" ht="20.100000000000001" customHeight="1" x14ac:dyDescent="0.25">
      <c r="A39" s="8"/>
      <c r="B39" s="65">
        <v>8</v>
      </c>
      <c r="C39" s="106" t="s">
        <v>121</v>
      </c>
      <c r="D39" s="106"/>
      <c r="E39" s="106"/>
      <c r="F39" s="106"/>
      <c r="G39" s="106"/>
      <c r="H39" s="106"/>
      <c r="I39" s="106"/>
      <c r="J39" s="106"/>
      <c r="K39" s="106"/>
      <c r="L39" s="106"/>
      <c r="M39" s="106"/>
      <c r="N39" s="106"/>
      <c r="O39" s="106"/>
      <c r="P39" s="106"/>
      <c r="Q39" s="73"/>
      <c r="R39" s="73"/>
      <c r="S39" s="73"/>
      <c r="T39" s="73"/>
    </row>
    <row r="40" spans="1:20" ht="20.100000000000001" customHeight="1" x14ac:dyDescent="0.25">
      <c r="A40" s="8"/>
      <c r="B40" s="6">
        <v>9</v>
      </c>
      <c r="C40" s="107" t="s">
        <v>124</v>
      </c>
      <c r="D40" s="107"/>
      <c r="E40" s="107"/>
      <c r="F40" s="107"/>
      <c r="G40" s="107"/>
      <c r="H40" s="107"/>
      <c r="I40" s="107"/>
      <c r="J40" s="107"/>
      <c r="K40" s="107"/>
      <c r="L40" s="107"/>
      <c r="M40" s="107"/>
      <c r="N40" s="107"/>
      <c r="O40" s="107"/>
      <c r="P40" s="107"/>
      <c r="R40" s="5"/>
      <c r="T40" s="8"/>
    </row>
    <row r="41" spans="1:20" ht="20.100000000000001" customHeight="1" x14ac:dyDescent="0.25">
      <c r="A41" s="8"/>
      <c r="B41" s="6">
        <v>10</v>
      </c>
      <c r="C41" s="107" t="s">
        <v>150</v>
      </c>
      <c r="D41" s="107"/>
      <c r="E41" s="107"/>
      <c r="F41" s="107"/>
      <c r="G41" s="107"/>
      <c r="H41" s="107"/>
      <c r="I41" s="107"/>
      <c r="J41" s="107"/>
      <c r="K41" s="107"/>
      <c r="L41" s="107"/>
      <c r="M41" s="107"/>
      <c r="N41" s="107"/>
      <c r="O41" s="107"/>
      <c r="P41" s="107"/>
    </row>
    <row r="42" spans="1:20" x14ac:dyDescent="0.25">
      <c r="A42" s="8"/>
      <c r="B42" s="50"/>
      <c r="C42" s="52"/>
      <c r="D42" s="52"/>
      <c r="E42" s="52"/>
      <c r="F42" s="9"/>
      <c r="G42" s="50"/>
      <c r="H42" s="51"/>
      <c r="I42" s="9"/>
      <c r="J42" s="9"/>
      <c r="K42" s="9"/>
      <c r="L42" s="9"/>
      <c r="M42" s="50"/>
      <c r="N42" s="50"/>
      <c r="O42" s="7"/>
    </row>
    <row r="43" spans="1:20" x14ac:dyDescent="0.25">
      <c r="A43" s="8"/>
      <c r="B43" s="50"/>
      <c r="C43" s="50"/>
      <c r="D43" s="50"/>
      <c r="E43" s="50"/>
      <c r="F43" s="50"/>
      <c r="G43" s="50"/>
      <c r="H43" s="50"/>
      <c r="I43" s="50"/>
      <c r="J43" s="50"/>
      <c r="K43" s="50"/>
      <c r="L43" s="50"/>
      <c r="M43" s="50"/>
      <c r="N43" s="50"/>
      <c r="O43" s="7"/>
    </row>
    <row r="44" spans="1:20" ht="18.75" customHeight="1" x14ac:dyDescent="0.25">
      <c r="A44" s="74" t="s">
        <v>16</v>
      </c>
      <c r="B44" s="49" t="s">
        <v>153</v>
      </c>
    </row>
    <row r="45" spans="1:20" ht="15.75" x14ac:dyDescent="0.25">
      <c r="B45" s="3"/>
      <c r="P45" s="4" t="s">
        <v>206</v>
      </c>
    </row>
    <row r="46" spans="1:20" ht="31.5" customHeight="1" x14ac:dyDescent="0.25">
      <c r="A46" s="156" t="s">
        <v>15</v>
      </c>
      <c r="B46" s="138" t="s">
        <v>12</v>
      </c>
      <c r="C46" s="149"/>
      <c r="D46" s="149"/>
      <c r="E46" s="139"/>
      <c r="F46" s="136" t="s">
        <v>10</v>
      </c>
      <c r="G46" s="136"/>
      <c r="H46" s="136"/>
      <c r="I46" s="126" t="s">
        <v>154</v>
      </c>
      <c r="J46" s="127"/>
      <c r="K46" s="127"/>
      <c r="L46" s="127"/>
      <c r="M46" s="128"/>
      <c r="N46" s="136" t="s">
        <v>11</v>
      </c>
      <c r="O46" s="136"/>
      <c r="P46" s="136"/>
      <c r="Q46" s="8"/>
    </row>
    <row r="47" spans="1:20" ht="32.25" customHeight="1" x14ac:dyDescent="0.25">
      <c r="A47" s="157"/>
      <c r="B47" s="140"/>
      <c r="C47" s="150"/>
      <c r="D47" s="150"/>
      <c r="E47" s="141"/>
      <c r="F47" s="6" t="s">
        <v>7</v>
      </c>
      <c r="G47" s="6" t="s">
        <v>8</v>
      </c>
      <c r="H47" s="6" t="s">
        <v>9</v>
      </c>
      <c r="I47" s="136" t="s">
        <v>7</v>
      </c>
      <c r="J47" s="136"/>
      <c r="K47" s="126" t="s">
        <v>8</v>
      </c>
      <c r="L47" s="128"/>
      <c r="M47" s="6" t="s">
        <v>9</v>
      </c>
      <c r="N47" s="6" t="s">
        <v>7</v>
      </c>
      <c r="O47" s="6" t="s">
        <v>8</v>
      </c>
      <c r="P47" s="6" t="s">
        <v>9</v>
      </c>
      <c r="Q47" s="8"/>
    </row>
    <row r="48" spans="1:20" x14ac:dyDescent="0.25">
      <c r="A48" s="12">
        <v>1</v>
      </c>
      <c r="B48" s="136">
        <v>2</v>
      </c>
      <c r="C48" s="136"/>
      <c r="D48" s="136"/>
      <c r="E48" s="136"/>
      <c r="F48" s="6">
        <v>3</v>
      </c>
      <c r="G48" s="6">
        <v>4</v>
      </c>
      <c r="H48" s="6">
        <v>5</v>
      </c>
      <c r="I48" s="136">
        <v>6</v>
      </c>
      <c r="J48" s="136"/>
      <c r="K48" s="126">
        <v>7</v>
      </c>
      <c r="L48" s="128"/>
      <c r="M48" s="29">
        <v>8</v>
      </c>
      <c r="N48" s="6">
        <v>9</v>
      </c>
      <c r="O48" s="6">
        <v>10</v>
      </c>
      <c r="P48" s="6">
        <v>11</v>
      </c>
      <c r="Q48" s="9"/>
    </row>
    <row r="49" spans="1:20" s="23" customFormat="1" ht="54.75" customHeight="1" x14ac:dyDescent="0.2">
      <c r="A49" s="75">
        <v>1</v>
      </c>
      <c r="B49" s="172" t="s">
        <v>212</v>
      </c>
      <c r="C49" s="173"/>
      <c r="D49" s="173"/>
      <c r="E49" s="174"/>
      <c r="F49" s="22"/>
      <c r="G49" s="46">
        <f>SUM(G50:G58)</f>
        <v>14858700</v>
      </c>
      <c r="H49" s="46">
        <f>G49</f>
        <v>14858700</v>
      </c>
      <c r="I49" s="146"/>
      <c r="J49" s="146"/>
      <c r="K49" s="146">
        <f>SUM(K50:L58)</f>
        <v>14376062.49</v>
      </c>
      <c r="L49" s="146"/>
      <c r="M49" s="46">
        <f t="shared" ref="M49:M69" si="0">I49+K49</f>
        <v>14376062.49</v>
      </c>
      <c r="N49" s="46"/>
      <c r="O49" s="46">
        <f>K49-G49</f>
        <v>-482637.50999999978</v>
      </c>
      <c r="P49" s="46">
        <f t="shared" ref="P49:P117" si="1">N49+O49</f>
        <v>-482637.50999999978</v>
      </c>
      <c r="Q49" s="24"/>
      <c r="R49" s="24"/>
      <c r="S49" s="24"/>
      <c r="T49" s="24"/>
    </row>
    <row r="50" spans="1:20" ht="20.100000000000001" customHeight="1" x14ac:dyDescent="0.25">
      <c r="A50" s="78" t="s">
        <v>155</v>
      </c>
      <c r="B50" s="96" t="s">
        <v>32</v>
      </c>
      <c r="C50" s="97"/>
      <c r="D50" s="97"/>
      <c r="E50" s="98"/>
      <c r="F50" s="13"/>
      <c r="G50" s="76">
        <v>131700</v>
      </c>
      <c r="H50" s="47">
        <f>G50</f>
        <v>131700</v>
      </c>
      <c r="I50" s="108"/>
      <c r="J50" s="108"/>
      <c r="K50" s="108">
        <f>129750</f>
        <v>129750</v>
      </c>
      <c r="L50" s="108"/>
      <c r="M50" s="47">
        <f t="shared" si="0"/>
        <v>129750</v>
      </c>
      <c r="N50" s="47"/>
      <c r="O50" s="47">
        <f>K50-G50</f>
        <v>-1950</v>
      </c>
      <c r="P50" s="47">
        <f t="shared" si="1"/>
        <v>-1950</v>
      </c>
      <c r="Q50" s="8"/>
      <c r="R50" s="8"/>
      <c r="S50" s="43"/>
      <c r="T50" s="8"/>
    </row>
    <row r="51" spans="1:20" ht="20.100000000000001" customHeight="1" x14ac:dyDescent="0.25">
      <c r="A51" s="78" t="s">
        <v>156</v>
      </c>
      <c r="B51" s="161" t="s">
        <v>31</v>
      </c>
      <c r="C51" s="162"/>
      <c r="D51" s="162"/>
      <c r="E51" s="163"/>
      <c r="F51" s="13"/>
      <c r="G51" s="77">
        <v>2000000</v>
      </c>
      <c r="H51" s="47">
        <f t="shared" ref="H51:H58" si="2">G51</f>
        <v>2000000</v>
      </c>
      <c r="I51" s="108"/>
      <c r="J51" s="108"/>
      <c r="K51" s="108">
        <v>1979000</v>
      </c>
      <c r="L51" s="108"/>
      <c r="M51" s="47">
        <f t="shared" si="0"/>
        <v>1979000</v>
      </c>
      <c r="N51" s="47"/>
      <c r="O51" s="47">
        <f t="shared" ref="O51:O58" si="3">K51-G51</f>
        <v>-21000</v>
      </c>
      <c r="P51" s="47">
        <f t="shared" si="1"/>
        <v>-21000</v>
      </c>
      <c r="Q51" s="8"/>
      <c r="R51" s="8"/>
      <c r="S51" s="44"/>
      <c r="T51" s="8"/>
    </row>
    <row r="52" spans="1:20" ht="50.25" customHeight="1" x14ac:dyDescent="0.25">
      <c r="A52" s="78" t="s">
        <v>157</v>
      </c>
      <c r="B52" s="238" t="s">
        <v>44</v>
      </c>
      <c r="C52" s="239"/>
      <c r="D52" s="239"/>
      <c r="E52" s="239"/>
      <c r="F52" s="13"/>
      <c r="G52" s="77">
        <v>775000</v>
      </c>
      <c r="H52" s="47">
        <f t="shared" si="2"/>
        <v>775000</v>
      </c>
      <c r="I52" s="108"/>
      <c r="J52" s="108"/>
      <c r="K52" s="108">
        <v>763967.82</v>
      </c>
      <c r="L52" s="108"/>
      <c r="M52" s="47">
        <f t="shared" si="0"/>
        <v>763967.82</v>
      </c>
      <c r="N52" s="47"/>
      <c r="O52" s="47">
        <f t="shared" si="3"/>
        <v>-11032.180000000051</v>
      </c>
      <c r="P52" s="47">
        <f t="shared" si="1"/>
        <v>-11032.180000000051</v>
      </c>
      <c r="Q52" s="8"/>
      <c r="R52" s="8"/>
      <c r="S52" s="44"/>
      <c r="T52" s="8"/>
    </row>
    <row r="53" spans="1:20" ht="20.100000000000001" customHeight="1" x14ac:dyDescent="0.25">
      <c r="A53" s="78" t="s">
        <v>158</v>
      </c>
      <c r="B53" s="238" t="s">
        <v>45</v>
      </c>
      <c r="C53" s="239"/>
      <c r="D53" s="239"/>
      <c r="E53" s="239"/>
      <c r="F53" s="13"/>
      <c r="G53" s="77">
        <f>4000000+7000000</f>
        <v>11000000</v>
      </c>
      <c r="H53" s="47">
        <f t="shared" si="2"/>
        <v>11000000</v>
      </c>
      <c r="I53" s="108"/>
      <c r="J53" s="108"/>
      <c r="K53" s="108">
        <v>11000000</v>
      </c>
      <c r="L53" s="108"/>
      <c r="M53" s="47">
        <f t="shared" si="0"/>
        <v>11000000</v>
      </c>
      <c r="N53" s="47"/>
      <c r="O53" s="47">
        <f t="shared" si="3"/>
        <v>0</v>
      </c>
      <c r="P53" s="47">
        <f t="shared" si="1"/>
        <v>0</v>
      </c>
      <c r="Q53" s="8"/>
      <c r="R53" s="8"/>
      <c r="S53" s="44"/>
      <c r="T53" s="8"/>
    </row>
    <row r="54" spans="1:20" ht="66.75" customHeight="1" x14ac:dyDescent="0.25">
      <c r="A54" s="78" t="s">
        <v>159</v>
      </c>
      <c r="B54" s="240" t="s">
        <v>46</v>
      </c>
      <c r="C54" s="241"/>
      <c r="D54" s="241"/>
      <c r="E54" s="241"/>
      <c r="F54" s="13"/>
      <c r="G54" s="77">
        <v>72000</v>
      </c>
      <c r="H54" s="47">
        <f t="shared" si="2"/>
        <v>72000</v>
      </c>
      <c r="I54" s="108"/>
      <c r="J54" s="108"/>
      <c r="K54" s="108">
        <v>70200</v>
      </c>
      <c r="L54" s="108"/>
      <c r="M54" s="47">
        <f t="shared" si="0"/>
        <v>70200</v>
      </c>
      <c r="N54" s="47"/>
      <c r="O54" s="47">
        <f t="shared" si="3"/>
        <v>-1800</v>
      </c>
      <c r="P54" s="47">
        <f t="shared" si="1"/>
        <v>-1800</v>
      </c>
      <c r="Q54" s="8"/>
      <c r="R54" s="8"/>
      <c r="S54" s="44"/>
      <c r="T54" s="8"/>
    </row>
    <row r="55" spans="1:20" ht="49.5" customHeight="1" x14ac:dyDescent="0.25">
      <c r="A55" s="78" t="s">
        <v>160</v>
      </c>
      <c r="B55" s="240" t="s">
        <v>47</v>
      </c>
      <c r="C55" s="241"/>
      <c r="D55" s="241"/>
      <c r="E55" s="241"/>
      <c r="F55" s="13"/>
      <c r="G55" s="77">
        <v>55000</v>
      </c>
      <c r="H55" s="47">
        <f t="shared" si="2"/>
        <v>55000</v>
      </c>
      <c r="I55" s="108"/>
      <c r="J55" s="108"/>
      <c r="K55" s="108">
        <v>53470</v>
      </c>
      <c r="L55" s="108"/>
      <c r="M55" s="47">
        <f t="shared" si="0"/>
        <v>53470</v>
      </c>
      <c r="N55" s="47"/>
      <c r="O55" s="47">
        <f t="shared" si="3"/>
        <v>-1530</v>
      </c>
      <c r="P55" s="47">
        <f t="shared" si="1"/>
        <v>-1530</v>
      </c>
      <c r="Q55" s="8"/>
      <c r="R55" s="8"/>
      <c r="S55" s="44"/>
      <c r="T55" s="8"/>
    </row>
    <row r="56" spans="1:20" ht="52.5" customHeight="1" x14ac:dyDescent="0.25">
      <c r="A56" s="78" t="s">
        <v>161</v>
      </c>
      <c r="B56" s="240" t="s">
        <v>48</v>
      </c>
      <c r="C56" s="241"/>
      <c r="D56" s="241"/>
      <c r="E56" s="241"/>
      <c r="F56" s="13"/>
      <c r="G56" s="77">
        <v>80000</v>
      </c>
      <c r="H56" s="47">
        <f t="shared" si="2"/>
        <v>80000</v>
      </c>
      <c r="I56" s="108"/>
      <c r="J56" s="108"/>
      <c r="K56" s="108">
        <v>79963.67</v>
      </c>
      <c r="L56" s="108"/>
      <c r="M56" s="47">
        <f t="shared" si="0"/>
        <v>79963.67</v>
      </c>
      <c r="N56" s="47"/>
      <c r="O56" s="47">
        <f t="shared" si="3"/>
        <v>-36.330000000001746</v>
      </c>
      <c r="P56" s="47">
        <f t="shared" si="1"/>
        <v>-36.330000000001746</v>
      </c>
      <c r="Q56" s="8"/>
      <c r="R56" s="8"/>
      <c r="S56" s="44"/>
      <c r="T56" s="8"/>
    </row>
    <row r="57" spans="1:20" ht="51.75" customHeight="1" x14ac:dyDescent="0.25">
      <c r="A57" s="78" t="s">
        <v>162</v>
      </c>
      <c r="B57" s="240" t="s">
        <v>49</v>
      </c>
      <c r="C57" s="241"/>
      <c r="D57" s="241"/>
      <c r="E57" s="241"/>
      <c r="F57" s="13"/>
      <c r="G57" s="77">
        <v>380000</v>
      </c>
      <c r="H57" s="47">
        <f t="shared" si="2"/>
        <v>380000</v>
      </c>
      <c r="I57" s="108"/>
      <c r="J57" s="108"/>
      <c r="K57" s="108">
        <v>299711</v>
      </c>
      <c r="L57" s="108"/>
      <c r="M57" s="47">
        <f t="shared" si="0"/>
        <v>299711</v>
      </c>
      <c r="N57" s="47"/>
      <c r="O57" s="47">
        <f t="shared" si="3"/>
        <v>-80289</v>
      </c>
      <c r="P57" s="47">
        <f t="shared" si="1"/>
        <v>-80289</v>
      </c>
      <c r="Q57" s="8"/>
      <c r="R57" s="8"/>
      <c r="S57" s="44"/>
      <c r="T57" s="8"/>
    </row>
    <row r="58" spans="1:20" ht="54.75" customHeight="1" x14ac:dyDescent="0.25">
      <c r="A58" s="78" t="s">
        <v>163</v>
      </c>
      <c r="B58" s="240" t="s">
        <v>50</v>
      </c>
      <c r="C58" s="241"/>
      <c r="D58" s="241"/>
      <c r="E58" s="241"/>
      <c r="F58" s="13"/>
      <c r="G58" s="77">
        <v>365000</v>
      </c>
      <c r="H58" s="47">
        <f t="shared" si="2"/>
        <v>365000</v>
      </c>
      <c r="I58" s="108"/>
      <c r="J58" s="108"/>
      <c r="K58" s="108">
        <v>0</v>
      </c>
      <c r="L58" s="108"/>
      <c r="M58" s="47">
        <f t="shared" si="0"/>
        <v>0</v>
      </c>
      <c r="N58" s="47"/>
      <c r="O58" s="47">
        <f t="shared" si="3"/>
        <v>-365000</v>
      </c>
      <c r="P58" s="47">
        <f t="shared" si="1"/>
        <v>-365000</v>
      </c>
      <c r="Q58" s="8"/>
      <c r="R58" s="8"/>
      <c r="S58" s="44"/>
      <c r="T58" s="8"/>
    </row>
    <row r="59" spans="1:20" ht="20.100000000000001" customHeight="1" x14ac:dyDescent="0.25">
      <c r="A59" s="31"/>
      <c r="B59" s="238" t="s">
        <v>164</v>
      </c>
      <c r="C59" s="239"/>
      <c r="D59" s="239"/>
      <c r="E59" s="239"/>
      <c r="F59" s="239"/>
      <c r="G59" s="239"/>
      <c r="H59" s="239"/>
      <c r="I59" s="239"/>
      <c r="J59" s="239"/>
      <c r="K59" s="239"/>
      <c r="L59" s="239"/>
      <c r="M59" s="239"/>
      <c r="N59" s="239"/>
      <c r="O59" s="239"/>
      <c r="P59" s="248"/>
      <c r="Q59" s="8"/>
      <c r="R59" s="8"/>
      <c r="S59" s="44"/>
      <c r="T59" s="8"/>
    </row>
    <row r="60" spans="1:20" ht="20.100000000000001" customHeight="1" x14ac:dyDescent="0.25">
      <c r="A60" s="31"/>
      <c r="B60" s="249" t="s">
        <v>167</v>
      </c>
      <c r="C60" s="250"/>
      <c r="D60" s="250"/>
      <c r="E60" s="250"/>
      <c r="F60" s="250"/>
      <c r="G60" s="250"/>
      <c r="H60" s="250"/>
      <c r="I60" s="250"/>
      <c r="J60" s="250"/>
      <c r="K60" s="250"/>
      <c r="L60" s="250"/>
      <c r="M60" s="250"/>
      <c r="N60" s="250"/>
      <c r="O60" s="250"/>
      <c r="P60" s="251"/>
      <c r="Q60" s="8"/>
      <c r="R60" s="8"/>
      <c r="S60" s="44"/>
      <c r="T60" s="8"/>
    </row>
    <row r="61" spans="1:20" ht="20.100000000000001" customHeight="1" x14ac:dyDescent="0.25">
      <c r="A61" s="31"/>
      <c r="B61" s="252" t="s">
        <v>165</v>
      </c>
      <c r="C61" s="253"/>
      <c r="D61" s="253"/>
      <c r="E61" s="253"/>
      <c r="F61" s="253"/>
      <c r="G61" s="253"/>
      <c r="H61" s="253"/>
      <c r="I61" s="253"/>
      <c r="J61" s="253"/>
      <c r="K61" s="253"/>
      <c r="L61" s="253"/>
      <c r="M61" s="253"/>
      <c r="N61" s="253"/>
      <c r="O61" s="253"/>
      <c r="P61" s="254"/>
      <c r="Q61" s="8"/>
      <c r="R61" s="8"/>
      <c r="S61" s="44"/>
      <c r="T61" s="8"/>
    </row>
    <row r="62" spans="1:20" ht="20.100000000000001" customHeight="1" x14ac:dyDescent="0.25">
      <c r="A62" s="31"/>
      <c r="B62" s="252" t="s">
        <v>166</v>
      </c>
      <c r="C62" s="253"/>
      <c r="D62" s="253"/>
      <c r="E62" s="253"/>
      <c r="F62" s="253"/>
      <c r="G62" s="253"/>
      <c r="H62" s="253"/>
      <c r="I62" s="253"/>
      <c r="J62" s="253"/>
      <c r="K62" s="253"/>
      <c r="L62" s="253"/>
      <c r="M62" s="253"/>
      <c r="N62" s="253"/>
      <c r="O62" s="253"/>
      <c r="P62" s="254"/>
      <c r="Q62" s="8"/>
      <c r="R62" s="8"/>
      <c r="S62" s="44"/>
      <c r="T62" s="8"/>
    </row>
    <row r="63" spans="1:20" s="23" customFormat="1" ht="53.25" customHeight="1" x14ac:dyDescent="0.2">
      <c r="A63" s="75">
        <v>2</v>
      </c>
      <c r="B63" s="172" t="s">
        <v>213</v>
      </c>
      <c r="C63" s="173"/>
      <c r="D63" s="173"/>
      <c r="E63" s="174"/>
      <c r="F63" s="22"/>
      <c r="G63" s="46">
        <f>SUM(G64:G84)</f>
        <v>21654573.68</v>
      </c>
      <c r="H63" s="46">
        <f t="shared" ref="H63:H70" si="4">F63+G63</f>
        <v>21654573.68</v>
      </c>
      <c r="I63" s="146"/>
      <c r="J63" s="146"/>
      <c r="K63" s="187">
        <f>SUM(K64:L84)</f>
        <v>20286924.549999997</v>
      </c>
      <c r="L63" s="187">
        <f>SUM(L64:L84)</f>
        <v>0</v>
      </c>
      <c r="M63" s="46">
        <f t="shared" si="0"/>
        <v>20286924.549999997</v>
      </c>
      <c r="N63" s="46"/>
      <c r="O63" s="46">
        <f t="shared" ref="O63:O84" si="5">K63-G63</f>
        <v>-1367649.1300000027</v>
      </c>
      <c r="P63" s="46">
        <f>N63+O63</f>
        <v>-1367649.1300000027</v>
      </c>
      <c r="Q63" s="24"/>
      <c r="R63" s="24"/>
      <c r="S63" s="24"/>
      <c r="T63" s="24"/>
    </row>
    <row r="64" spans="1:20" ht="53.25" customHeight="1" x14ac:dyDescent="0.25">
      <c r="A64" s="78" t="s">
        <v>169</v>
      </c>
      <c r="B64" s="204" t="s">
        <v>51</v>
      </c>
      <c r="C64" s="205"/>
      <c r="D64" s="205"/>
      <c r="E64" s="205"/>
      <c r="F64" s="13"/>
      <c r="G64" s="47">
        <f>3565000+8475200</f>
        <v>12040200</v>
      </c>
      <c r="H64" s="47">
        <f t="shared" si="4"/>
        <v>12040200</v>
      </c>
      <c r="I64" s="108"/>
      <c r="J64" s="108"/>
      <c r="K64" s="197">
        <v>11660307.289999999</v>
      </c>
      <c r="L64" s="198"/>
      <c r="M64" s="47">
        <f t="shared" si="0"/>
        <v>11660307.289999999</v>
      </c>
      <c r="N64" s="47"/>
      <c r="O64" s="47">
        <f t="shared" si="5"/>
        <v>-379892.71000000089</v>
      </c>
      <c r="P64" s="47">
        <f t="shared" si="1"/>
        <v>-379892.71000000089</v>
      </c>
      <c r="Q64" s="8"/>
      <c r="R64" s="45"/>
      <c r="S64" s="45"/>
      <c r="T64" s="8"/>
    </row>
    <row r="65" spans="1:20" ht="96" customHeight="1" x14ac:dyDescent="0.25">
      <c r="A65" s="78" t="s">
        <v>170</v>
      </c>
      <c r="B65" s="193" t="s">
        <v>52</v>
      </c>
      <c r="C65" s="194"/>
      <c r="D65" s="194"/>
      <c r="E65" s="194"/>
      <c r="F65" s="13"/>
      <c r="G65" s="47">
        <f>300000+388000-200000</f>
        <v>488000</v>
      </c>
      <c r="H65" s="47">
        <f t="shared" si="4"/>
        <v>488000</v>
      </c>
      <c r="I65" s="108"/>
      <c r="J65" s="108"/>
      <c r="K65" s="197">
        <v>488000</v>
      </c>
      <c r="L65" s="198"/>
      <c r="M65" s="47">
        <f t="shared" si="0"/>
        <v>488000</v>
      </c>
      <c r="N65" s="47"/>
      <c r="O65" s="47">
        <f t="shared" si="5"/>
        <v>0</v>
      </c>
      <c r="P65" s="47">
        <f t="shared" si="1"/>
        <v>0</v>
      </c>
      <c r="Q65" s="8"/>
      <c r="R65" s="32"/>
      <c r="S65" s="32"/>
      <c r="T65" s="8"/>
    </row>
    <row r="66" spans="1:20" ht="87.75" customHeight="1" x14ac:dyDescent="0.25">
      <c r="A66" s="78" t="s">
        <v>171</v>
      </c>
      <c r="B66" s="193" t="s">
        <v>53</v>
      </c>
      <c r="C66" s="194"/>
      <c r="D66" s="194"/>
      <c r="E66" s="194"/>
      <c r="F66" s="13"/>
      <c r="G66" s="47">
        <v>400000</v>
      </c>
      <c r="H66" s="47">
        <f t="shared" si="4"/>
        <v>400000</v>
      </c>
      <c r="I66" s="108"/>
      <c r="J66" s="108"/>
      <c r="K66" s="197">
        <v>400000</v>
      </c>
      <c r="L66" s="198"/>
      <c r="M66" s="47">
        <f t="shared" si="0"/>
        <v>400000</v>
      </c>
      <c r="N66" s="47"/>
      <c r="O66" s="47">
        <f t="shared" si="5"/>
        <v>0</v>
      </c>
      <c r="P66" s="47">
        <f t="shared" si="1"/>
        <v>0</v>
      </c>
      <c r="Q66" s="8"/>
      <c r="R66" s="32"/>
      <c r="S66" s="32"/>
      <c r="T66" s="8"/>
    </row>
    <row r="67" spans="1:20" ht="81" customHeight="1" x14ac:dyDescent="0.25">
      <c r="A67" s="78" t="s">
        <v>172</v>
      </c>
      <c r="B67" s="193" t="s">
        <v>54</v>
      </c>
      <c r="C67" s="194"/>
      <c r="D67" s="194"/>
      <c r="E67" s="194"/>
      <c r="F67" s="13"/>
      <c r="G67" s="47">
        <v>265200</v>
      </c>
      <c r="H67" s="47">
        <f t="shared" si="4"/>
        <v>265200</v>
      </c>
      <c r="I67" s="108"/>
      <c r="J67" s="108"/>
      <c r="K67" s="197">
        <v>184945.95</v>
      </c>
      <c r="L67" s="198"/>
      <c r="M67" s="47">
        <f t="shared" si="0"/>
        <v>184945.95</v>
      </c>
      <c r="N67" s="47"/>
      <c r="O67" s="47">
        <f t="shared" si="5"/>
        <v>-80254.049999999988</v>
      </c>
      <c r="P67" s="47">
        <f t="shared" si="1"/>
        <v>-80254.049999999988</v>
      </c>
      <c r="Q67" s="8"/>
      <c r="R67" s="32"/>
      <c r="S67" s="32"/>
      <c r="T67" s="8"/>
    </row>
    <row r="68" spans="1:20" ht="65.25" customHeight="1" x14ac:dyDescent="0.25">
      <c r="A68" s="78" t="s">
        <v>173</v>
      </c>
      <c r="B68" s="193" t="s">
        <v>55</v>
      </c>
      <c r="C68" s="194"/>
      <c r="D68" s="194"/>
      <c r="E68" s="194"/>
      <c r="F68" s="13"/>
      <c r="G68" s="47">
        <v>764842</v>
      </c>
      <c r="H68" s="47">
        <f t="shared" si="4"/>
        <v>764842</v>
      </c>
      <c r="I68" s="108"/>
      <c r="J68" s="108"/>
      <c r="K68" s="197">
        <v>761385.05</v>
      </c>
      <c r="L68" s="198"/>
      <c r="M68" s="47">
        <f t="shared" si="0"/>
        <v>761385.05</v>
      </c>
      <c r="N68" s="47"/>
      <c r="O68" s="47">
        <f t="shared" si="5"/>
        <v>-3456.9499999999534</v>
      </c>
      <c r="P68" s="47">
        <f t="shared" si="1"/>
        <v>-3456.9499999999534</v>
      </c>
      <c r="Q68" s="8"/>
      <c r="R68" s="32"/>
      <c r="S68" s="32"/>
      <c r="T68" s="8"/>
    </row>
    <row r="69" spans="1:20" ht="68.25" customHeight="1" x14ac:dyDescent="0.25">
      <c r="A69" s="78" t="s">
        <v>174</v>
      </c>
      <c r="B69" s="193" t="s">
        <v>56</v>
      </c>
      <c r="C69" s="194"/>
      <c r="D69" s="194"/>
      <c r="E69" s="194"/>
      <c r="F69" s="13"/>
      <c r="G69" s="47">
        <v>920000</v>
      </c>
      <c r="H69" s="47">
        <f t="shared" si="4"/>
        <v>920000</v>
      </c>
      <c r="I69" s="108"/>
      <c r="J69" s="108"/>
      <c r="K69" s="197">
        <v>918913.36</v>
      </c>
      <c r="L69" s="198"/>
      <c r="M69" s="47">
        <f t="shared" si="0"/>
        <v>918913.36</v>
      </c>
      <c r="N69" s="47"/>
      <c r="O69" s="47">
        <f t="shared" si="5"/>
        <v>-1086.640000000014</v>
      </c>
      <c r="P69" s="47">
        <f t="shared" si="1"/>
        <v>-1086.640000000014</v>
      </c>
      <c r="Q69" s="8"/>
      <c r="R69" s="32"/>
      <c r="S69" s="32"/>
      <c r="T69" s="8"/>
    </row>
    <row r="70" spans="1:20" ht="52.5" customHeight="1" x14ac:dyDescent="0.25">
      <c r="A70" s="78" t="s">
        <v>175</v>
      </c>
      <c r="B70" s="193" t="s">
        <v>57</v>
      </c>
      <c r="C70" s="194"/>
      <c r="D70" s="194"/>
      <c r="E70" s="194"/>
      <c r="F70" s="13"/>
      <c r="G70" s="47">
        <v>500000</v>
      </c>
      <c r="H70" s="47">
        <f t="shared" si="4"/>
        <v>500000</v>
      </c>
      <c r="I70" s="108"/>
      <c r="J70" s="108"/>
      <c r="K70" s="197">
        <v>171081.56</v>
      </c>
      <c r="L70" s="198"/>
      <c r="M70" s="47">
        <f>K70</f>
        <v>171081.56</v>
      </c>
      <c r="N70" s="47"/>
      <c r="O70" s="47">
        <f t="shared" si="5"/>
        <v>-328918.44</v>
      </c>
      <c r="P70" s="47">
        <f t="shared" si="1"/>
        <v>-328918.44</v>
      </c>
      <c r="Q70" s="8"/>
      <c r="R70" s="32"/>
      <c r="S70" s="32"/>
      <c r="T70" s="8"/>
    </row>
    <row r="71" spans="1:20" ht="99.75" customHeight="1" x14ac:dyDescent="0.25">
      <c r="A71" s="78" t="s">
        <v>176</v>
      </c>
      <c r="B71" s="193" t="s">
        <v>58</v>
      </c>
      <c r="C71" s="194"/>
      <c r="D71" s="194"/>
      <c r="E71" s="194"/>
      <c r="F71" s="13"/>
      <c r="G71" s="47">
        <v>2500000</v>
      </c>
      <c r="H71" s="47">
        <f>F71+G71</f>
        <v>2500000</v>
      </c>
      <c r="I71" s="108"/>
      <c r="J71" s="108"/>
      <c r="K71" s="197">
        <v>2499011.9900000002</v>
      </c>
      <c r="L71" s="198"/>
      <c r="M71" s="47">
        <f>I71+K71</f>
        <v>2499011.9900000002</v>
      </c>
      <c r="N71" s="47"/>
      <c r="O71" s="47">
        <f t="shared" si="5"/>
        <v>-988.00999999977648</v>
      </c>
      <c r="P71" s="47">
        <f t="shared" si="1"/>
        <v>-988.00999999977648</v>
      </c>
      <c r="Q71" s="8"/>
      <c r="R71" s="32"/>
      <c r="S71" s="32"/>
      <c r="T71" s="8"/>
    </row>
    <row r="72" spans="1:20" ht="50.25" customHeight="1" x14ac:dyDescent="0.25">
      <c r="A72" s="78" t="s">
        <v>177</v>
      </c>
      <c r="B72" s="193" t="s">
        <v>59</v>
      </c>
      <c r="C72" s="194"/>
      <c r="D72" s="194"/>
      <c r="E72" s="194"/>
      <c r="F72" s="13"/>
      <c r="G72" s="47">
        <v>310000</v>
      </c>
      <c r="H72" s="47">
        <f>F72+G72</f>
        <v>310000</v>
      </c>
      <c r="I72" s="108"/>
      <c r="J72" s="108"/>
      <c r="K72" s="197">
        <v>309783.94</v>
      </c>
      <c r="L72" s="198"/>
      <c r="M72" s="47">
        <f>I72+K72</f>
        <v>309783.94</v>
      </c>
      <c r="N72" s="47"/>
      <c r="O72" s="47">
        <f t="shared" si="5"/>
        <v>-216.05999999999767</v>
      </c>
      <c r="P72" s="47">
        <f t="shared" si="1"/>
        <v>-216.05999999999767</v>
      </c>
      <c r="Q72" s="8"/>
      <c r="R72" s="32"/>
      <c r="S72" s="32"/>
      <c r="T72" s="8"/>
    </row>
    <row r="73" spans="1:20" ht="79.5" customHeight="1" x14ac:dyDescent="0.25">
      <c r="A73" s="78" t="s">
        <v>178</v>
      </c>
      <c r="B73" s="193" t="s">
        <v>60</v>
      </c>
      <c r="C73" s="194"/>
      <c r="D73" s="194"/>
      <c r="E73" s="194"/>
      <c r="F73" s="13"/>
      <c r="G73" s="47">
        <v>92967</v>
      </c>
      <c r="H73" s="47">
        <f>F73+G73</f>
        <v>92967</v>
      </c>
      <c r="I73" s="108"/>
      <c r="J73" s="108"/>
      <c r="K73" s="197">
        <v>90176</v>
      </c>
      <c r="L73" s="198"/>
      <c r="M73" s="47">
        <f>I73+K73</f>
        <v>90176</v>
      </c>
      <c r="N73" s="47"/>
      <c r="O73" s="47">
        <f t="shared" si="5"/>
        <v>-2791</v>
      </c>
      <c r="P73" s="47">
        <f t="shared" si="1"/>
        <v>-2791</v>
      </c>
      <c r="Q73" s="8"/>
      <c r="R73" s="32"/>
      <c r="S73" s="32"/>
      <c r="T73" s="8"/>
    </row>
    <row r="74" spans="1:20" ht="51" customHeight="1" x14ac:dyDescent="0.25">
      <c r="A74" s="78" t="s">
        <v>179</v>
      </c>
      <c r="B74" s="193" t="s">
        <v>61</v>
      </c>
      <c r="C74" s="194"/>
      <c r="D74" s="194"/>
      <c r="E74" s="194"/>
      <c r="F74" s="13"/>
      <c r="G74" s="47">
        <v>395000</v>
      </c>
      <c r="H74" s="47">
        <f>F74+G74</f>
        <v>395000</v>
      </c>
      <c r="I74" s="108"/>
      <c r="J74" s="108"/>
      <c r="K74" s="197">
        <v>394393.66</v>
      </c>
      <c r="L74" s="198"/>
      <c r="M74" s="47">
        <f>I74+K74</f>
        <v>394393.66</v>
      </c>
      <c r="N74" s="47"/>
      <c r="O74" s="47">
        <f t="shared" si="5"/>
        <v>-606.34000000002561</v>
      </c>
      <c r="P74" s="47">
        <f t="shared" si="1"/>
        <v>-606.34000000002561</v>
      </c>
      <c r="Q74" s="8"/>
      <c r="R74" s="32"/>
      <c r="S74" s="32"/>
      <c r="T74" s="8"/>
    </row>
    <row r="75" spans="1:20" ht="49.5" customHeight="1" x14ac:dyDescent="0.25">
      <c r="A75" s="78" t="s">
        <v>180</v>
      </c>
      <c r="B75" s="193" t="s">
        <v>62</v>
      </c>
      <c r="C75" s="194"/>
      <c r="D75" s="194"/>
      <c r="E75" s="194"/>
      <c r="F75" s="13"/>
      <c r="G75" s="47">
        <v>289003</v>
      </c>
      <c r="H75" s="47">
        <f>F75+G75</f>
        <v>289003</v>
      </c>
      <c r="I75" s="108"/>
      <c r="J75" s="108"/>
      <c r="K75" s="197">
        <v>265240.27</v>
      </c>
      <c r="L75" s="198"/>
      <c r="M75" s="47">
        <f>I75+K75</f>
        <v>265240.27</v>
      </c>
      <c r="N75" s="47"/>
      <c r="O75" s="47">
        <f t="shared" si="5"/>
        <v>-23762.729999999981</v>
      </c>
      <c r="P75" s="47">
        <f t="shared" si="1"/>
        <v>-23762.729999999981</v>
      </c>
      <c r="Q75" s="8"/>
      <c r="R75" s="32"/>
      <c r="S75" s="32"/>
      <c r="T75" s="8"/>
    </row>
    <row r="76" spans="1:20" ht="65.25" customHeight="1" x14ac:dyDescent="0.25">
      <c r="A76" s="78" t="s">
        <v>181</v>
      </c>
      <c r="B76" s="193" t="s">
        <v>63</v>
      </c>
      <c r="C76" s="194"/>
      <c r="D76" s="194"/>
      <c r="E76" s="194"/>
      <c r="F76" s="13"/>
      <c r="G76" s="47">
        <v>275194</v>
      </c>
      <c r="H76" s="47">
        <f t="shared" ref="H76:H82" si="6">F76+G76</f>
        <v>275194</v>
      </c>
      <c r="I76" s="108"/>
      <c r="J76" s="108"/>
      <c r="K76" s="197">
        <v>271876.71999999997</v>
      </c>
      <c r="L76" s="198"/>
      <c r="M76" s="47">
        <f>K76</f>
        <v>271876.71999999997</v>
      </c>
      <c r="N76" s="47"/>
      <c r="O76" s="47">
        <f t="shared" si="5"/>
        <v>-3317.2800000000279</v>
      </c>
      <c r="P76" s="47">
        <f t="shared" si="1"/>
        <v>-3317.2800000000279</v>
      </c>
      <c r="Q76" s="8"/>
      <c r="R76" s="32"/>
      <c r="S76" s="32"/>
      <c r="T76" s="8"/>
    </row>
    <row r="77" spans="1:20" ht="114" customHeight="1" x14ac:dyDescent="0.25">
      <c r="A77" s="78" t="s">
        <v>182</v>
      </c>
      <c r="B77" s="193" t="s">
        <v>71</v>
      </c>
      <c r="C77" s="194"/>
      <c r="D77" s="194"/>
      <c r="E77" s="194"/>
      <c r="F77" s="13"/>
      <c r="G77" s="47">
        <v>91328.68</v>
      </c>
      <c r="H77" s="47">
        <f t="shared" si="6"/>
        <v>91328.68</v>
      </c>
      <c r="I77" s="108"/>
      <c r="J77" s="108"/>
      <c r="K77" s="197">
        <v>0</v>
      </c>
      <c r="L77" s="198"/>
      <c r="M77" s="47">
        <f>K77</f>
        <v>0</v>
      </c>
      <c r="N77" s="47"/>
      <c r="O77" s="47">
        <f t="shared" si="5"/>
        <v>-91328.68</v>
      </c>
      <c r="P77" s="47">
        <f t="shared" si="1"/>
        <v>-91328.68</v>
      </c>
      <c r="Q77" s="8"/>
      <c r="R77" s="32"/>
      <c r="S77" s="32"/>
      <c r="T77" s="8"/>
    </row>
    <row r="78" spans="1:20" ht="56.25" customHeight="1" x14ac:dyDescent="0.25">
      <c r="A78" s="78" t="s">
        <v>183</v>
      </c>
      <c r="B78" s="193" t="s">
        <v>64</v>
      </c>
      <c r="C78" s="194"/>
      <c r="D78" s="194"/>
      <c r="E78" s="194"/>
      <c r="F78" s="13"/>
      <c r="G78" s="47">
        <v>500000</v>
      </c>
      <c r="H78" s="47">
        <f t="shared" si="6"/>
        <v>500000</v>
      </c>
      <c r="I78" s="108"/>
      <c r="J78" s="108"/>
      <c r="K78" s="197">
        <v>499819.88</v>
      </c>
      <c r="L78" s="198"/>
      <c r="M78" s="47">
        <f>K78</f>
        <v>499819.88</v>
      </c>
      <c r="N78" s="47"/>
      <c r="O78" s="47">
        <f t="shared" si="5"/>
        <v>-180.11999999999534</v>
      </c>
      <c r="P78" s="47">
        <f t="shared" si="1"/>
        <v>-180.11999999999534</v>
      </c>
      <c r="Q78" s="8"/>
      <c r="R78" s="32"/>
      <c r="S78" s="32"/>
      <c r="T78" s="8"/>
    </row>
    <row r="79" spans="1:20" ht="69" customHeight="1" x14ac:dyDescent="0.25">
      <c r="A79" s="78" t="s">
        <v>184</v>
      </c>
      <c r="B79" s="193" t="s">
        <v>65</v>
      </c>
      <c r="C79" s="194"/>
      <c r="D79" s="194"/>
      <c r="E79" s="194"/>
      <c r="F79" s="13"/>
      <c r="G79" s="47">
        <v>300000</v>
      </c>
      <c r="H79" s="47">
        <f t="shared" si="6"/>
        <v>300000</v>
      </c>
      <c r="I79" s="108"/>
      <c r="J79" s="108"/>
      <c r="K79" s="197">
        <v>299999.45</v>
      </c>
      <c r="L79" s="198"/>
      <c r="M79" s="47">
        <f>I79+K79</f>
        <v>299999.45</v>
      </c>
      <c r="N79" s="47"/>
      <c r="O79" s="47">
        <f t="shared" si="5"/>
        <v>-0.54999999998835847</v>
      </c>
      <c r="P79" s="47">
        <f t="shared" si="1"/>
        <v>-0.54999999998835847</v>
      </c>
      <c r="Q79" s="8"/>
      <c r="R79" s="32"/>
      <c r="S79" s="32"/>
      <c r="T79" s="8"/>
    </row>
    <row r="80" spans="1:20" ht="66" customHeight="1" x14ac:dyDescent="0.25">
      <c r="A80" s="78" t="s">
        <v>185</v>
      </c>
      <c r="B80" s="193" t="s">
        <v>66</v>
      </c>
      <c r="C80" s="194"/>
      <c r="D80" s="194"/>
      <c r="E80" s="194"/>
      <c r="F80" s="13"/>
      <c r="G80" s="47">
        <f>500000-1361</f>
        <v>498639</v>
      </c>
      <c r="H80" s="47">
        <f t="shared" si="6"/>
        <v>498639</v>
      </c>
      <c r="I80" s="108"/>
      <c r="J80" s="108"/>
      <c r="K80" s="197">
        <f>498638.84</f>
        <v>498638.84</v>
      </c>
      <c r="L80" s="198"/>
      <c r="M80" s="47">
        <f>I80+K80</f>
        <v>498638.84</v>
      </c>
      <c r="N80" s="47"/>
      <c r="O80" s="47">
        <f t="shared" si="5"/>
        <v>-0.15999999997438863</v>
      </c>
      <c r="P80" s="47">
        <f t="shared" si="1"/>
        <v>-0.15999999997438863</v>
      </c>
      <c r="Q80" s="8"/>
      <c r="R80" s="32"/>
      <c r="S80" s="32"/>
      <c r="T80" s="8"/>
    </row>
    <row r="81" spans="1:20" ht="66" customHeight="1" x14ac:dyDescent="0.25">
      <c r="A81" s="78" t="s">
        <v>186</v>
      </c>
      <c r="B81" s="193" t="s">
        <v>67</v>
      </c>
      <c r="C81" s="194"/>
      <c r="D81" s="194"/>
      <c r="E81" s="194"/>
      <c r="F81" s="13"/>
      <c r="G81" s="47">
        <v>55000</v>
      </c>
      <c r="H81" s="47">
        <f t="shared" si="6"/>
        <v>55000</v>
      </c>
      <c r="I81" s="108"/>
      <c r="J81" s="108"/>
      <c r="K81" s="197">
        <v>54900.07</v>
      </c>
      <c r="L81" s="198"/>
      <c r="M81" s="47">
        <f>I81+K81</f>
        <v>54900.07</v>
      </c>
      <c r="N81" s="47"/>
      <c r="O81" s="47">
        <f t="shared" si="5"/>
        <v>-99.930000000000291</v>
      </c>
      <c r="P81" s="47">
        <f t="shared" si="1"/>
        <v>-99.930000000000291</v>
      </c>
      <c r="Q81" s="8"/>
      <c r="R81" s="32"/>
      <c r="S81" s="32"/>
      <c r="T81" s="8"/>
    </row>
    <row r="82" spans="1:20" ht="52.5" customHeight="1" x14ac:dyDescent="0.25">
      <c r="A82" s="78" t="s">
        <v>187</v>
      </c>
      <c r="B82" s="193" t="s">
        <v>68</v>
      </c>
      <c r="C82" s="194"/>
      <c r="D82" s="194"/>
      <c r="E82" s="194"/>
      <c r="F82" s="13"/>
      <c r="G82" s="47">
        <v>50000</v>
      </c>
      <c r="H82" s="47">
        <f t="shared" si="6"/>
        <v>50000</v>
      </c>
      <c r="I82" s="108"/>
      <c r="J82" s="108"/>
      <c r="K82" s="197">
        <v>50000</v>
      </c>
      <c r="L82" s="198"/>
      <c r="M82" s="47">
        <f>I82+K82</f>
        <v>50000</v>
      </c>
      <c r="N82" s="47"/>
      <c r="O82" s="47">
        <f t="shared" si="5"/>
        <v>0</v>
      </c>
      <c r="P82" s="47">
        <f t="shared" si="1"/>
        <v>0</v>
      </c>
      <c r="Q82" s="8"/>
      <c r="R82" s="32"/>
      <c r="S82" s="32"/>
      <c r="T82" s="8"/>
    </row>
    <row r="83" spans="1:20" ht="80.25" customHeight="1" x14ac:dyDescent="0.25">
      <c r="A83" s="78" t="s">
        <v>188</v>
      </c>
      <c r="B83" s="193" t="s">
        <v>69</v>
      </c>
      <c r="C83" s="194"/>
      <c r="D83" s="194"/>
      <c r="E83" s="194"/>
      <c r="F83" s="13"/>
      <c r="G83" s="47">
        <v>469200</v>
      </c>
      <c r="H83" s="47">
        <f t="shared" ref="H83:H109" si="7">F83+G83</f>
        <v>469200</v>
      </c>
      <c r="I83" s="108"/>
      <c r="J83" s="108"/>
      <c r="K83" s="197">
        <v>468450.52</v>
      </c>
      <c r="L83" s="198"/>
      <c r="M83" s="47">
        <f>K83</f>
        <v>468450.52</v>
      </c>
      <c r="N83" s="47"/>
      <c r="O83" s="47">
        <f t="shared" si="5"/>
        <v>-749.47999999998137</v>
      </c>
      <c r="P83" s="47">
        <f t="shared" si="1"/>
        <v>-749.47999999998137</v>
      </c>
      <c r="Q83" s="8"/>
      <c r="R83" s="32"/>
      <c r="S83" s="32"/>
      <c r="T83" s="8"/>
    </row>
    <row r="84" spans="1:20" ht="68.25" customHeight="1" x14ac:dyDescent="0.25">
      <c r="A84" s="78" t="s">
        <v>189</v>
      </c>
      <c r="B84" s="115" t="s">
        <v>70</v>
      </c>
      <c r="C84" s="116"/>
      <c r="D84" s="116"/>
      <c r="E84" s="116"/>
      <c r="F84" s="13"/>
      <c r="G84" s="47">
        <v>450000</v>
      </c>
      <c r="H84" s="47">
        <f t="shared" si="7"/>
        <v>450000</v>
      </c>
      <c r="I84" s="108"/>
      <c r="J84" s="108"/>
      <c r="K84" s="197">
        <v>0</v>
      </c>
      <c r="L84" s="198"/>
      <c r="M84" s="47">
        <f t="shared" ref="M84:M102" si="8">I84+K84</f>
        <v>0</v>
      </c>
      <c r="N84" s="47"/>
      <c r="O84" s="47">
        <f t="shared" si="5"/>
        <v>-450000</v>
      </c>
      <c r="P84" s="47">
        <f t="shared" si="1"/>
        <v>-450000</v>
      </c>
      <c r="Q84" s="8"/>
      <c r="R84" s="32"/>
      <c r="S84" s="32"/>
      <c r="T84" s="8"/>
    </row>
    <row r="85" spans="1:20" ht="18" customHeight="1" x14ac:dyDescent="0.25">
      <c r="A85" s="31"/>
      <c r="B85" s="103" t="s">
        <v>224</v>
      </c>
      <c r="C85" s="103"/>
      <c r="D85" s="103"/>
      <c r="E85" s="103"/>
      <c r="F85" s="103"/>
      <c r="G85" s="103"/>
      <c r="H85" s="103"/>
      <c r="I85" s="103"/>
      <c r="J85" s="103"/>
      <c r="K85" s="103"/>
      <c r="L85" s="103"/>
      <c r="M85" s="103"/>
      <c r="N85" s="103"/>
      <c r="O85" s="103"/>
      <c r="P85" s="103"/>
      <c r="Q85" s="8"/>
      <c r="R85" s="32"/>
      <c r="S85" s="32"/>
      <c r="T85" s="8"/>
    </row>
    <row r="86" spans="1:20" ht="18" customHeight="1" x14ac:dyDescent="0.25">
      <c r="A86" s="31"/>
      <c r="B86" s="103" t="s">
        <v>225</v>
      </c>
      <c r="C86" s="103"/>
      <c r="D86" s="103"/>
      <c r="E86" s="103"/>
      <c r="F86" s="103"/>
      <c r="G86" s="103"/>
      <c r="H86" s="103"/>
      <c r="I86" s="103"/>
      <c r="J86" s="103"/>
      <c r="K86" s="103"/>
      <c r="L86" s="103"/>
      <c r="M86" s="103"/>
      <c r="N86" s="103"/>
      <c r="O86" s="103"/>
      <c r="P86" s="103"/>
      <c r="Q86" s="8"/>
      <c r="R86" s="32"/>
      <c r="S86" s="32"/>
      <c r="T86" s="8"/>
    </row>
    <row r="87" spans="1:20" ht="18" customHeight="1" x14ac:dyDescent="0.25">
      <c r="A87" s="31"/>
      <c r="B87" s="103" t="s">
        <v>226</v>
      </c>
      <c r="C87" s="103"/>
      <c r="D87" s="103"/>
      <c r="E87" s="103"/>
      <c r="F87" s="103"/>
      <c r="G87" s="103"/>
      <c r="H87" s="103"/>
      <c r="I87" s="103"/>
      <c r="J87" s="103"/>
      <c r="K87" s="103"/>
      <c r="L87" s="103"/>
      <c r="M87" s="103"/>
      <c r="N87" s="103"/>
      <c r="O87" s="103"/>
      <c r="P87" s="103"/>
      <c r="Q87" s="8"/>
      <c r="R87" s="32"/>
      <c r="S87" s="32"/>
      <c r="T87" s="8"/>
    </row>
    <row r="88" spans="1:20" ht="18" customHeight="1" x14ac:dyDescent="0.25">
      <c r="A88" s="31"/>
      <c r="B88" s="104" t="s">
        <v>227</v>
      </c>
      <c r="C88" s="104"/>
      <c r="D88" s="104"/>
      <c r="E88" s="104"/>
      <c r="F88" s="104"/>
      <c r="G88" s="104"/>
      <c r="H88" s="104"/>
      <c r="I88" s="104"/>
      <c r="J88" s="104"/>
      <c r="K88" s="104"/>
      <c r="L88" s="104"/>
      <c r="M88" s="104"/>
      <c r="N88" s="104"/>
      <c r="O88" s="104"/>
      <c r="P88" s="104"/>
      <c r="Q88" s="8"/>
      <c r="R88" s="32"/>
      <c r="S88" s="32"/>
      <c r="T88" s="8"/>
    </row>
    <row r="89" spans="1:20" ht="18" customHeight="1" x14ac:dyDescent="0.25">
      <c r="A89" s="31"/>
      <c r="B89" s="103" t="s">
        <v>228</v>
      </c>
      <c r="C89" s="103"/>
      <c r="D89" s="103"/>
      <c r="E89" s="103"/>
      <c r="F89" s="103"/>
      <c r="G89" s="103"/>
      <c r="H89" s="103"/>
      <c r="I89" s="103"/>
      <c r="J89" s="103"/>
      <c r="K89" s="103"/>
      <c r="L89" s="103"/>
      <c r="M89" s="103"/>
      <c r="N89" s="103"/>
      <c r="O89" s="103"/>
      <c r="P89" s="103"/>
      <c r="Q89" s="8"/>
      <c r="R89" s="32"/>
      <c r="S89" s="32"/>
      <c r="T89" s="8"/>
    </row>
    <row r="90" spans="1:20" ht="18" customHeight="1" x14ac:dyDescent="0.25">
      <c r="A90" s="31"/>
      <c r="B90" s="103" t="s">
        <v>229</v>
      </c>
      <c r="C90" s="103"/>
      <c r="D90" s="103"/>
      <c r="E90" s="103"/>
      <c r="F90" s="103"/>
      <c r="G90" s="103"/>
      <c r="H90" s="103"/>
      <c r="I90" s="103"/>
      <c r="J90" s="103"/>
      <c r="K90" s="103"/>
      <c r="L90" s="103"/>
      <c r="M90" s="103"/>
      <c r="N90" s="103"/>
      <c r="O90" s="103"/>
      <c r="P90" s="103"/>
      <c r="Q90" s="8"/>
      <c r="R90" s="32"/>
      <c r="S90" s="32"/>
      <c r="T90" s="8"/>
    </row>
    <row r="91" spans="1:20" ht="68.25" customHeight="1" x14ac:dyDescent="0.25">
      <c r="A91" s="75">
        <v>3</v>
      </c>
      <c r="B91" s="214" t="s">
        <v>214</v>
      </c>
      <c r="C91" s="215"/>
      <c r="D91" s="215"/>
      <c r="E91" s="216"/>
      <c r="F91" s="22"/>
      <c r="G91" s="46">
        <f>G92</f>
        <v>1452515</v>
      </c>
      <c r="H91" s="46">
        <f t="shared" si="7"/>
        <v>1452515</v>
      </c>
      <c r="I91" s="146"/>
      <c r="J91" s="146"/>
      <c r="K91" s="146">
        <f>K92</f>
        <v>1452515</v>
      </c>
      <c r="L91" s="146"/>
      <c r="M91" s="46">
        <f t="shared" si="8"/>
        <v>1452515</v>
      </c>
      <c r="N91" s="46"/>
      <c r="O91" s="46">
        <f t="shared" ref="O91:O102" si="9">K91-G91</f>
        <v>0</v>
      </c>
      <c r="P91" s="46">
        <f t="shared" ref="P91:P102" si="10">N91+O91</f>
        <v>0</v>
      </c>
      <c r="Q91" s="8"/>
      <c r="R91" s="32"/>
      <c r="S91" s="32"/>
    </row>
    <row r="92" spans="1:20" ht="36" customHeight="1" x14ac:dyDescent="0.25">
      <c r="A92" s="78" t="s">
        <v>190</v>
      </c>
      <c r="B92" s="161" t="s">
        <v>74</v>
      </c>
      <c r="C92" s="162"/>
      <c r="D92" s="162"/>
      <c r="E92" s="163"/>
      <c r="F92" s="13"/>
      <c r="G92" s="47">
        <v>1452515</v>
      </c>
      <c r="H92" s="47">
        <f t="shared" si="7"/>
        <v>1452515</v>
      </c>
      <c r="I92" s="108"/>
      <c r="J92" s="108"/>
      <c r="K92" s="108">
        <v>1452515</v>
      </c>
      <c r="L92" s="108"/>
      <c r="M92" s="47">
        <f t="shared" si="8"/>
        <v>1452515</v>
      </c>
      <c r="N92" s="47"/>
      <c r="O92" s="47">
        <f t="shared" si="9"/>
        <v>0</v>
      </c>
      <c r="P92" s="47">
        <f t="shared" si="10"/>
        <v>0</v>
      </c>
      <c r="Q92" s="8"/>
      <c r="R92" s="32"/>
      <c r="S92" s="32"/>
    </row>
    <row r="93" spans="1:20" ht="51" customHeight="1" x14ac:dyDescent="0.25">
      <c r="A93" s="75">
        <v>4</v>
      </c>
      <c r="B93" s="158" t="s">
        <v>215</v>
      </c>
      <c r="C93" s="159"/>
      <c r="D93" s="159"/>
      <c r="E93" s="160"/>
      <c r="F93" s="22"/>
      <c r="G93" s="46">
        <f>G94+G95</f>
        <v>623070</v>
      </c>
      <c r="H93" s="46">
        <f t="shared" si="7"/>
        <v>623070</v>
      </c>
      <c r="I93" s="146"/>
      <c r="J93" s="146"/>
      <c r="K93" s="146">
        <f>K94+K95</f>
        <v>621200</v>
      </c>
      <c r="L93" s="146"/>
      <c r="M93" s="46">
        <f t="shared" si="8"/>
        <v>621200</v>
      </c>
      <c r="N93" s="46"/>
      <c r="O93" s="46">
        <f t="shared" si="9"/>
        <v>-1870</v>
      </c>
      <c r="P93" s="46">
        <f t="shared" si="10"/>
        <v>-1870</v>
      </c>
      <c r="Q93" s="8"/>
      <c r="R93" s="32"/>
      <c r="S93" s="32"/>
    </row>
    <row r="94" spans="1:20" ht="36" customHeight="1" x14ac:dyDescent="0.25">
      <c r="A94" s="78" t="s">
        <v>191</v>
      </c>
      <c r="B94" s="96" t="s">
        <v>75</v>
      </c>
      <c r="C94" s="97"/>
      <c r="D94" s="97"/>
      <c r="E94" s="97"/>
      <c r="F94" s="13"/>
      <c r="G94" s="47">
        <v>65700</v>
      </c>
      <c r="H94" s="47">
        <f t="shared" si="7"/>
        <v>65700</v>
      </c>
      <c r="I94" s="108"/>
      <c r="J94" s="108"/>
      <c r="K94" s="108">
        <v>65000</v>
      </c>
      <c r="L94" s="108"/>
      <c r="M94" s="47">
        <f t="shared" si="8"/>
        <v>65000</v>
      </c>
      <c r="N94" s="47"/>
      <c r="O94" s="47">
        <f t="shared" si="9"/>
        <v>-700</v>
      </c>
      <c r="P94" s="47">
        <f t="shared" si="10"/>
        <v>-700</v>
      </c>
      <c r="Q94" s="8"/>
      <c r="R94" s="32"/>
      <c r="S94" s="32"/>
    </row>
    <row r="95" spans="1:20" ht="19.5" customHeight="1" x14ac:dyDescent="0.25">
      <c r="A95" s="78" t="s">
        <v>192</v>
      </c>
      <c r="B95" s="161" t="s">
        <v>34</v>
      </c>
      <c r="C95" s="162"/>
      <c r="D95" s="162"/>
      <c r="E95" s="162"/>
      <c r="F95" s="13"/>
      <c r="G95" s="47">
        <v>557370</v>
      </c>
      <c r="H95" s="47">
        <f t="shared" si="7"/>
        <v>557370</v>
      </c>
      <c r="I95" s="108"/>
      <c r="J95" s="108"/>
      <c r="K95" s="108">
        <v>556200</v>
      </c>
      <c r="L95" s="108"/>
      <c r="M95" s="47">
        <f t="shared" si="8"/>
        <v>556200</v>
      </c>
      <c r="N95" s="47"/>
      <c r="O95" s="47">
        <f t="shared" si="9"/>
        <v>-1170</v>
      </c>
      <c r="P95" s="47">
        <f t="shared" si="10"/>
        <v>-1170</v>
      </c>
      <c r="Q95" s="8"/>
      <c r="R95" s="32"/>
      <c r="S95" s="32"/>
    </row>
    <row r="96" spans="1:20" ht="19.5" customHeight="1" x14ac:dyDescent="0.25">
      <c r="A96" s="78"/>
      <c r="B96" s="244" t="s">
        <v>230</v>
      </c>
      <c r="C96" s="245"/>
      <c r="D96" s="245"/>
      <c r="E96" s="245"/>
      <c r="F96" s="245"/>
      <c r="G96" s="245"/>
      <c r="H96" s="245"/>
      <c r="I96" s="245"/>
      <c r="J96" s="245"/>
      <c r="K96" s="245"/>
      <c r="L96" s="245"/>
      <c r="M96" s="245"/>
      <c r="N96" s="245"/>
      <c r="O96" s="245"/>
      <c r="P96" s="246"/>
      <c r="Q96" s="8"/>
      <c r="R96" s="32"/>
      <c r="S96" s="32"/>
    </row>
    <row r="97" spans="1:19" ht="69" customHeight="1" x14ac:dyDescent="0.25">
      <c r="A97" s="75">
        <v>5</v>
      </c>
      <c r="B97" s="158" t="s">
        <v>216</v>
      </c>
      <c r="C97" s="159"/>
      <c r="D97" s="159"/>
      <c r="E97" s="160"/>
      <c r="F97" s="22"/>
      <c r="G97" s="46">
        <f>G98</f>
        <v>180000</v>
      </c>
      <c r="H97" s="46">
        <f t="shared" si="7"/>
        <v>180000</v>
      </c>
      <c r="I97" s="146"/>
      <c r="J97" s="146"/>
      <c r="K97" s="146">
        <f>K98</f>
        <v>161621.70000000001</v>
      </c>
      <c r="L97" s="146"/>
      <c r="M97" s="46">
        <f t="shared" si="8"/>
        <v>161621.70000000001</v>
      </c>
      <c r="N97" s="46"/>
      <c r="O97" s="46">
        <f t="shared" si="9"/>
        <v>-18378.299999999988</v>
      </c>
      <c r="P97" s="46">
        <f t="shared" si="10"/>
        <v>-18378.299999999988</v>
      </c>
      <c r="Q97" s="8"/>
      <c r="R97" s="32"/>
      <c r="S97" s="32"/>
    </row>
    <row r="98" spans="1:19" ht="49.5" customHeight="1" x14ac:dyDescent="0.25">
      <c r="A98" s="78" t="s">
        <v>193</v>
      </c>
      <c r="B98" s="161" t="s">
        <v>76</v>
      </c>
      <c r="C98" s="162"/>
      <c r="D98" s="162"/>
      <c r="E98" s="163"/>
      <c r="F98" s="13"/>
      <c r="G98" s="47">
        <v>180000</v>
      </c>
      <c r="H98" s="47">
        <f t="shared" si="7"/>
        <v>180000</v>
      </c>
      <c r="I98" s="108"/>
      <c r="J98" s="108"/>
      <c r="K98" s="108">
        <v>161621.70000000001</v>
      </c>
      <c r="L98" s="108"/>
      <c r="M98" s="47">
        <f t="shared" si="8"/>
        <v>161621.70000000001</v>
      </c>
      <c r="N98" s="47"/>
      <c r="O98" s="47">
        <f t="shared" si="9"/>
        <v>-18378.299999999988</v>
      </c>
      <c r="P98" s="47">
        <f t="shared" si="10"/>
        <v>-18378.299999999988</v>
      </c>
      <c r="Q98" s="8"/>
      <c r="R98" s="32"/>
      <c r="S98" s="32"/>
    </row>
    <row r="99" spans="1:19" ht="18.75" customHeight="1" x14ac:dyDescent="0.25">
      <c r="A99" s="78"/>
      <c r="B99" s="244" t="s">
        <v>231</v>
      </c>
      <c r="C99" s="245"/>
      <c r="D99" s="245"/>
      <c r="E99" s="245"/>
      <c r="F99" s="245"/>
      <c r="G99" s="245"/>
      <c r="H99" s="245"/>
      <c r="I99" s="245"/>
      <c r="J99" s="245"/>
      <c r="K99" s="245"/>
      <c r="L99" s="245"/>
      <c r="M99" s="245"/>
      <c r="N99" s="245"/>
      <c r="O99" s="245"/>
      <c r="P99" s="246"/>
      <c r="Q99" s="8"/>
      <c r="R99" s="32"/>
      <c r="S99" s="32"/>
    </row>
    <row r="100" spans="1:19" ht="63.75" customHeight="1" x14ac:dyDescent="0.25">
      <c r="A100" s="79">
        <v>6</v>
      </c>
      <c r="B100" s="214" t="s">
        <v>81</v>
      </c>
      <c r="C100" s="215"/>
      <c r="D100" s="215"/>
      <c r="E100" s="216"/>
      <c r="F100" s="22"/>
      <c r="G100" s="46">
        <f>G101+G102</f>
        <v>138300</v>
      </c>
      <c r="H100" s="46">
        <f t="shared" si="7"/>
        <v>138300</v>
      </c>
      <c r="I100" s="147"/>
      <c r="J100" s="148"/>
      <c r="K100" s="146">
        <f>SUM(K101:L102)</f>
        <v>138296</v>
      </c>
      <c r="L100" s="146"/>
      <c r="M100" s="46">
        <f t="shared" si="8"/>
        <v>138296</v>
      </c>
      <c r="N100" s="46"/>
      <c r="O100" s="46">
        <f t="shared" si="9"/>
        <v>-4</v>
      </c>
      <c r="P100" s="46">
        <f t="shared" si="10"/>
        <v>-4</v>
      </c>
      <c r="Q100" s="8"/>
      <c r="R100" s="32"/>
      <c r="S100" s="32"/>
    </row>
    <row r="101" spans="1:19" ht="20.25" customHeight="1" x14ac:dyDescent="0.25">
      <c r="A101" s="78" t="s">
        <v>194</v>
      </c>
      <c r="B101" s="161" t="s">
        <v>77</v>
      </c>
      <c r="C101" s="162"/>
      <c r="D101" s="162"/>
      <c r="E101" s="162"/>
      <c r="F101" s="13"/>
      <c r="G101" s="47">
        <v>72000</v>
      </c>
      <c r="H101" s="47">
        <f t="shared" si="7"/>
        <v>72000</v>
      </c>
      <c r="I101" s="197"/>
      <c r="J101" s="198"/>
      <c r="K101" s="108">
        <v>71996.02</v>
      </c>
      <c r="L101" s="108"/>
      <c r="M101" s="47">
        <f t="shared" si="8"/>
        <v>71996.02</v>
      </c>
      <c r="N101" s="47"/>
      <c r="O101" s="47">
        <f t="shared" si="9"/>
        <v>-3.9799999999959255</v>
      </c>
      <c r="P101" s="47">
        <f t="shared" si="10"/>
        <v>-3.9799999999959255</v>
      </c>
      <c r="Q101" s="8"/>
      <c r="R101" s="32"/>
      <c r="S101" s="32"/>
    </row>
    <row r="102" spans="1:19" ht="39" customHeight="1" x14ac:dyDescent="0.25">
      <c r="A102" s="78" t="s">
        <v>195</v>
      </c>
      <c r="B102" s="161" t="s">
        <v>78</v>
      </c>
      <c r="C102" s="162"/>
      <c r="D102" s="162"/>
      <c r="E102" s="162"/>
      <c r="F102" s="13"/>
      <c r="G102" s="47">
        <v>66300</v>
      </c>
      <c r="H102" s="47">
        <f t="shared" si="7"/>
        <v>66300</v>
      </c>
      <c r="I102" s="197"/>
      <c r="J102" s="198"/>
      <c r="K102" s="108">
        <v>66299.98</v>
      </c>
      <c r="L102" s="108"/>
      <c r="M102" s="47">
        <f t="shared" si="8"/>
        <v>66299.98</v>
      </c>
      <c r="N102" s="47"/>
      <c r="O102" s="47">
        <f t="shared" si="9"/>
        <v>-2.0000000004074536E-2</v>
      </c>
      <c r="P102" s="47">
        <f t="shared" si="10"/>
        <v>-2.0000000004074536E-2</v>
      </c>
      <c r="Q102" s="8"/>
      <c r="R102" s="32"/>
      <c r="S102" s="32"/>
    </row>
    <row r="103" spans="1:19" ht="18.75" customHeight="1" x14ac:dyDescent="0.25">
      <c r="A103" s="78"/>
      <c r="B103" s="161" t="s">
        <v>232</v>
      </c>
      <c r="C103" s="162"/>
      <c r="D103" s="162"/>
      <c r="E103" s="162"/>
      <c r="F103" s="162"/>
      <c r="G103" s="162"/>
      <c r="H103" s="162"/>
      <c r="I103" s="162"/>
      <c r="J103" s="162"/>
      <c r="K103" s="162"/>
      <c r="L103" s="162"/>
      <c r="M103" s="162"/>
      <c r="N103" s="162"/>
      <c r="O103" s="162"/>
      <c r="P103" s="163"/>
      <c r="Q103" s="8"/>
      <c r="R103" s="32"/>
      <c r="S103" s="32"/>
    </row>
    <row r="104" spans="1:19" s="23" customFormat="1" ht="54" customHeight="1" x14ac:dyDescent="0.2">
      <c r="A104" s="79">
        <v>7</v>
      </c>
      <c r="B104" s="219" t="s">
        <v>82</v>
      </c>
      <c r="C104" s="220"/>
      <c r="D104" s="220"/>
      <c r="E104" s="221"/>
      <c r="F104" s="22"/>
      <c r="G104" s="46">
        <f>SUM(G105:G106)</f>
        <v>7200000</v>
      </c>
      <c r="H104" s="46">
        <f t="shared" si="7"/>
        <v>7200000</v>
      </c>
      <c r="I104" s="147"/>
      <c r="J104" s="148"/>
      <c r="K104" s="147">
        <f>K105+K106</f>
        <v>7198396.1600000001</v>
      </c>
      <c r="L104" s="148"/>
      <c r="M104" s="46">
        <f>K104</f>
        <v>7198396.1600000001</v>
      </c>
      <c r="N104" s="46"/>
      <c r="O104" s="46">
        <f>K104-G104</f>
        <v>-1603.839999999851</v>
      </c>
      <c r="P104" s="46">
        <f t="shared" si="1"/>
        <v>-1603.839999999851</v>
      </c>
      <c r="Q104" s="24"/>
    </row>
    <row r="105" spans="1:19" ht="37.5" customHeight="1" x14ac:dyDescent="0.25">
      <c r="A105" s="78" t="s">
        <v>196</v>
      </c>
      <c r="B105" s="161" t="s">
        <v>72</v>
      </c>
      <c r="C105" s="162"/>
      <c r="D105" s="162"/>
      <c r="E105" s="162"/>
      <c r="F105" s="13"/>
      <c r="G105" s="47">
        <v>4000000</v>
      </c>
      <c r="H105" s="47">
        <f t="shared" si="7"/>
        <v>4000000</v>
      </c>
      <c r="I105" s="197"/>
      <c r="J105" s="198"/>
      <c r="K105" s="108">
        <v>3998473.61</v>
      </c>
      <c r="L105" s="108"/>
      <c r="M105" s="47">
        <f>K105</f>
        <v>3998473.61</v>
      </c>
      <c r="N105" s="47"/>
      <c r="O105" s="47">
        <f>K105-G105</f>
        <v>-1526.3900000001304</v>
      </c>
      <c r="P105" s="47">
        <f t="shared" si="1"/>
        <v>-1526.3900000001304</v>
      </c>
      <c r="Q105" s="8"/>
    </row>
    <row r="106" spans="1:19" ht="48" customHeight="1" x14ac:dyDescent="0.25">
      <c r="A106" s="78" t="s">
        <v>197</v>
      </c>
      <c r="B106" s="161" t="s">
        <v>73</v>
      </c>
      <c r="C106" s="162"/>
      <c r="D106" s="162"/>
      <c r="E106" s="162"/>
      <c r="F106" s="13"/>
      <c r="G106" s="47">
        <v>3200000</v>
      </c>
      <c r="H106" s="47">
        <f t="shared" si="7"/>
        <v>3200000</v>
      </c>
      <c r="I106" s="108"/>
      <c r="J106" s="108"/>
      <c r="K106" s="108">
        <v>3199922.55</v>
      </c>
      <c r="L106" s="108"/>
      <c r="M106" s="47">
        <f>I106+K106</f>
        <v>3199922.55</v>
      </c>
      <c r="N106" s="47"/>
      <c r="O106" s="47">
        <f>K106-G106</f>
        <v>-77.450000000186265</v>
      </c>
      <c r="P106" s="47">
        <f t="shared" si="1"/>
        <v>-77.450000000186265</v>
      </c>
      <c r="Q106" s="8"/>
    </row>
    <row r="107" spans="1:19" ht="22.5" customHeight="1" x14ac:dyDescent="0.25">
      <c r="A107" s="78"/>
      <c r="B107" s="244" t="s">
        <v>231</v>
      </c>
      <c r="C107" s="245"/>
      <c r="D107" s="245"/>
      <c r="E107" s="245"/>
      <c r="F107" s="245"/>
      <c r="G107" s="245"/>
      <c r="H107" s="245"/>
      <c r="I107" s="245"/>
      <c r="J107" s="245"/>
      <c r="K107" s="245"/>
      <c r="L107" s="245"/>
      <c r="M107" s="245"/>
      <c r="N107" s="245"/>
      <c r="O107" s="245"/>
      <c r="P107" s="246"/>
      <c r="Q107" s="8"/>
    </row>
    <row r="108" spans="1:19" ht="48" customHeight="1" x14ac:dyDescent="0.25">
      <c r="A108" s="79">
        <v>8</v>
      </c>
      <c r="B108" s="158" t="s">
        <v>217</v>
      </c>
      <c r="C108" s="159"/>
      <c r="D108" s="159"/>
      <c r="E108" s="160"/>
      <c r="F108" s="22"/>
      <c r="G108" s="46">
        <f>G109</f>
        <v>2000000</v>
      </c>
      <c r="H108" s="46">
        <f t="shared" si="7"/>
        <v>2000000</v>
      </c>
      <c r="I108" s="147"/>
      <c r="J108" s="148"/>
      <c r="K108" s="147">
        <f>K109</f>
        <v>2000000</v>
      </c>
      <c r="L108" s="148"/>
      <c r="M108" s="46">
        <f>I108+K108</f>
        <v>2000000</v>
      </c>
      <c r="N108" s="46"/>
      <c r="O108" s="46">
        <f t="shared" ref="O108:O114" si="11">K108-G108</f>
        <v>0</v>
      </c>
      <c r="P108" s="46">
        <f t="shared" ref="P108:P114" si="12">N108+O108</f>
        <v>0</v>
      </c>
      <c r="Q108" s="8"/>
    </row>
    <row r="109" spans="1:19" s="23" customFormat="1" ht="53.25" customHeight="1" x14ac:dyDescent="0.2">
      <c r="A109" s="78" t="s">
        <v>198</v>
      </c>
      <c r="B109" s="204" t="s">
        <v>83</v>
      </c>
      <c r="C109" s="205"/>
      <c r="D109" s="205"/>
      <c r="E109" s="206"/>
      <c r="F109" s="13"/>
      <c r="G109" s="47">
        <v>2000000</v>
      </c>
      <c r="H109" s="47">
        <f t="shared" si="7"/>
        <v>2000000</v>
      </c>
      <c r="I109" s="108"/>
      <c r="J109" s="108"/>
      <c r="K109" s="108">
        <v>2000000</v>
      </c>
      <c r="L109" s="108"/>
      <c r="M109" s="47">
        <f>I109+K109</f>
        <v>2000000</v>
      </c>
      <c r="N109" s="47"/>
      <c r="O109" s="47">
        <f t="shared" si="11"/>
        <v>0</v>
      </c>
      <c r="P109" s="47">
        <f t="shared" si="12"/>
        <v>0</v>
      </c>
      <c r="Q109" s="24"/>
    </row>
    <row r="110" spans="1:19" s="23" customFormat="1" ht="65.25" customHeight="1" x14ac:dyDescent="0.2">
      <c r="A110" s="79">
        <v>9</v>
      </c>
      <c r="B110" s="255" t="s">
        <v>84</v>
      </c>
      <c r="C110" s="256"/>
      <c r="D110" s="256"/>
      <c r="E110" s="257"/>
      <c r="F110" s="22"/>
      <c r="G110" s="46">
        <f>SUM(G111:G114)</f>
        <v>1162547</v>
      </c>
      <c r="H110" s="46">
        <f>G110</f>
        <v>1162547</v>
      </c>
      <c r="I110" s="146"/>
      <c r="J110" s="146"/>
      <c r="K110" s="146">
        <f>SUM(K111:L114)</f>
        <v>1158180.6000000001</v>
      </c>
      <c r="L110" s="146"/>
      <c r="M110" s="46">
        <f>I110+K110</f>
        <v>1158180.6000000001</v>
      </c>
      <c r="N110" s="46"/>
      <c r="O110" s="46">
        <f t="shared" si="11"/>
        <v>-4366.3999999999069</v>
      </c>
      <c r="P110" s="46">
        <f t="shared" si="12"/>
        <v>-4366.3999999999069</v>
      </c>
      <c r="Q110" s="24"/>
    </row>
    <row r="111" spans="1:19" s="23" customFormat="1" ht="53.25" customHeight="1" x14ac:dyDescent="0.2">
      <c r="A111" s="78" t="s">
        <v>199</v>
      </c>
      <c r="B111" s="242" t="s">
        <v>85</v>
      </c>
      <c r="C111" s="243"/>
      <c r="D111" s="243"/>
      <c r="E111" s="243"/>
      <c r="F111" s="13"/>
      <c r="G111" s="47">
        <v>400000</v>
      </c>
      <c r="H111" s="47">
        <f>F111+G111</f>
        <v>400000</v>
      </c>
      <c r="I111" s="108"/>
      <c r="J111" s="108"/>
      <c r="K111" s="197">
        <v>398215.92</v>
      </c>
      <c r="L111" s="198"/>
      <c r="M111" s="47">
        <f>K111</f>
        <v>398215.92</v>
      </c>
      <c r="N111" s="47"/>
      <c r="O111" s="47">
        <f t="shared" si="11"/>
        <v>-1784.0800000000163</v>
      </c>
      <c r="P111" s="47">
        <f t="shared" si="12"/>
        <v>-1784.0800000000163</v>
      </c>
      <c r="Q111" s="24"/>
    </row>
    <row r="112" spans="1:19" ht="47.25" customHeight="1" x14ac:dyDescent="0.25">
      <c r="A112" s="78" t="s">
        <v>200</v>
      </c>
      <c r="B112" s="242" t="s">
        <v>86</v>
      </c>
      <c r="C112" s="243"/>
      <c r="D112" s="243"/>
      <c r="E112" s="243"/>
      <c r="F112" s="13"/>
      <c r="G112" s="48">
        <v>550000</v>
      </c>
      <c r="H112" s="48">
        <f>F112+G112</f>
        <v>550000</v>
      </c>
      <c r="I112" s="108"/>
      <c r="J112" s="108"/>
      <c r="K112" s="197">
        <v>547420.07999999996</v>
      </c>
      <c r="L112" s="198"/>
      <c r="M112" s="47">
        <f>K112</f>
        <v>547420.07999999996</v>
      </c>
      <c r="N112" s="74"/>
      <c r="O112" s="47">
        <f t="shared" si="11"/>
        <v>-2579.9200000000419</v>
      </c>
      <c r="P112" s="47">
        <f t="shared" si="12"/>
        <v>-2579.9200000000419</v>
      </c>
      <c r="Q112" s="8"/>
    </row>
    <row r="113" spans="1:19" s="23" customFormat="1" ht="65.25" customHeight="1" x14ac:dyDescent="0.2">
      <c r="A113" s="78" t="s">
        <v>201</v>
      </c>
      <c r="B113" s="217" t="s">
        <v>87</v>
      </c>
      <c r="C113" s="218"/>
      <c r="D113" s="218"/>
      <c r="E113" s="218"/>
      <c r="F113" s="22"/>
      <c r="G113" s="47">
        <v>106774</v>
      </c>
      <c r="H113" s="47">
        <f>F112+G113</f>
        <v>106774</v>
      </c>
      <c r="I113" s="108"/>
      <c r="J113" s="108"/>
      <c r="K113" s="108">
        <v>106771.6</v>
      </c>
      <c r="L113" s="108"/>
      <c r="M113" s="47">
        <f>I113+K113</f>
        <v>106771.6</v>
      </c>
      <c r="N113" s="47"/>
      <c r="O113" s="47">
        <f t="shared" si="11"/>
        <v>-2.3999999999941792</v>
      </c>
      <c r="P113" s="47">
        <f t="shared" si="12"/>
        <v>-2.3999999999941792</v>
      </c>
      <c r="Q113" s="24"/>
    </row>
    <row r="114" spans="1:19" ht="80.25" customHeight="1" x14ac:dyDescent="0.25">
      <c r="A114" s="78" t="s">
        <v>202</v>
      </c>
      <c r="B114" s="217" t="s">
        <v>88</v>
      </c>
      <c r="C114" s="218"/>
      <c r="D114" s="218"/>
      <c r="E114" s="218"/>
      <c r="F114" s="13"/>
      <c r="G114" s="47">
        <v>105773</v>
      </c>
      <c r="H114" s="47">
        <f>G114</f>
        <v>105773</v>
      </c>
      <c r="I114" s="108"/>
      <c r="J114" s="108"/>
      <c r="K114" s="108">
        <v>105773</v>
      </c>
      <c r="L114" s="108"/>
      <c r="M114" s="47">
        <f>I114+K114</f>
        <v>105773</v>
      </c>
      <c r="N114" s="47"/>
      <c r="O114" s="47">
        <f t="shared" si="11"/>
        <v>0</v>
      </c>
      <c r="P114" s="47">
        <f t="shared" si="12"/>
        <v>0</v>
      </c>
      <c r="Q114" s="8"/>
    </row>
    <row r="115" spans="1:19" ht="21" customHeight="1" x14ac:dyDescent="0.25">
      <c r="A115" s="78"/>
      <c r="B115" s="244" t="s">
        <v>233</v>
      </c>
      <c r="C115" s="245"/>
      <c r="D115" s="245"/>
      <c r="E115" s="245"/>
      <c r="F115" s="245"/>
      <c r="G115" s="245"/>
      <c r="H115" s="245"/>
      <c r="I115" s="245"/>
      <c r="J115" s="245"/>
      <c r="K115" s="245"/>
      <c r="L115" s="245"/>
      <c r="M115" s="245"/>
      <c r="N115" s="245"/>
      <c r="O115" s="245"/>
      <c r="P115" s="246"/>
      <c r="Q115" s="8"/>
    </row>
    <row r="116" spans="1:19" s="23" customFormat="1" ht="54" customHeight="1" x14ac:dyDescent="0.2">
      <c r="A116" s="79">
        <v>10</v>
      </c>
      <c r="B116" s="158" t="s">
        <v>89</v>
      </c>
      <c r="C116" s="159"/>
      <c r="D116" s="159"/>
      <c r="E116" s="160"/>
      <c r="F116" s="22"/>
      <c r="G116" s="46">
        <f>G117</f>
        <v>195900</v>
      </c>
      <c r="H116" s="46">
        <f>G116</f>
        <v>195900</v>
      </c>
      <c r="I116" s="146"/>
      <c r="J116" s="146"/>
      <c r="K116" s="146">
        <f>SUM(K117:L117)</f>
        <v>195900</v>
      </c>
      <c r="L116" s="146"/>
      <c r="M116" s="46">
        <f>I116+K116</f>
        <v>195900</v>
      </c>
      <c r="N116" s="46"/>
      <c r="O116" s="46">
        <f>K116-G116</f>
        <v>0</v>
      </c>
      <c r="P116" s="46">
        <f t="shared" si="1"/>
        <v>0</v>
      </c>
      <c r="Q116" s="24"/>
    </row>
    <row r="117" spans="1:19" ht="40.5" customHeight="1" x14ac:dyDescent="0.25">
      <c r="A117" s="78" t="s">
        <v>203</v>
      </c>
      <c r="B117" s="161" t="s">
        <v>78</v>
      </c>
      <c r="C117" s="162"/>
      <c r="D117" s="162"/>
      <c r="E117" s="163"/>
      <c r="F117" s="13"/>
      <c r="G117" s="47">
        <v>195900</v>
      </c>
      <c r="H117" s="47">
        <f>F117+G117</f>
        <v>195900</v>
      </c>
      <c r="I117" s="108"/>
      <c r="J117" s="108"/>
      <c r="K117" s="197">
        <v>195900</v>
      </c>
      <c r="L117" s="198"/>
      <c r="M117" s="47">
        <f>K117</f>
        <v>195900</v>
      </c>
      <c r="N117" s="47"/>
      <c r="O117" s="47">
        <f>K117-G117</f>
        <v>0</v>
      </c>
      <c r="P117" s="47">
        <f t="shared" si="1"/>
        <v>0</v>
      </c>
      <c r="Q117" s="8"/>
    </row>
    <row r="118" spans="1:19" s="23" customFormat="1" ht="24" customHeight="1" x14ac:dyDescent="0.2">
      <c r="A118" s="75"/>
      <c r="B118" s="151" t="s">
        <v>14</v>
      </c>
      <c r="C118" s="152"/>
      <c r="D118" s="152"/>
      <c r="E118" s="153"/>
      <c r="F118" s="22">
        <f>SUM(F49:F117)</f>
        <v>0</v>
      </c>
      <c r="G118" s="22">
        <f>G49+G63+G91+G93+G97+G100+G104+G108+G110+G116</f>
        <v>49465605.68</v>
      </c>
      <c r="H118" s="22">
        <f>F118+G118</f>
        <v>49465605.68</v>
      </c>
      <c r="I118" s="166">
        <f>SUM(I49:J117)</f>
        <v>0</v>
      </c>
      <c r="J118" s="166"/>
      <c r="K118" s="166">
        <f>K49+K63+K91+K93+K97+K100+K104+K108+K110+K116</f>
        <v>47589096.500000007</v>
      </c>
      <c r="L118" s="166">
        <f>L49+L63+L91+L93+L97+L100+L104+L108+L110+L116</f>
        <v>0</v>
      </c>
      <c r="M118" s="22">
        <f>K118</f>
        <v>47589096.500000007</v>
      </c>
      <c r="N118" s="22"/>
      <c r="O118" s="22">
        <f>O49+O63+O91+O93+O97+O100+O104+O108+O110+O116</f>
        <v>-1876509.1800000023</v>
      </c>
      <c r="P118" s="22">
        <f>N118+O118</f>
        <v>-1876509.1800000023</v>
      </c>
    </row>
    <row r="119" spans="1:19" ht="14.25" hidden="1" customHeight="1" x14ac:dyDescent="0.25">
      <c r="B119" s="10"/>
      <c r="C119" s="10"/>
      <c r="D119" s="10"/>
      <c r="E119" s="10"/>
      <c r="F119" s="10"/>
      <c r="G119" s="10"/>
      <c r="H119" s="10"/>
      <c r="I119" s="10"/>
      <c r="J119" s="10"/>
      <c r="K119" s="10"/>
      <c r="L119" s="10"/>
      <c r="M119" s="10"/>
      <c r="N119" s="10"/>
      <c r="O119" s="10"/>
      <c r="P119" s="10"/>
      <c r="Q119" s="10"/>
    </row>
    <row r="120" spans="1:19" ht="28.5" customHeight="1" x14ac:dyDescent="0.25">
      <c r="A120" s="74" t="s">
        <v>205</v>
      </c>
      <c r="B120" s="3" t="s">
        <v>207</v>
      </c>
    </row>
    <row r="121" spans="1:19" ht="18.75" customHeight="1" x14ac:dyDescent="0.25">
      <c r="A121" s="74"/>
      <c r="B121" s="3"/>
      <c r="R121" s="4" t="s">
        <v>206</v>
      </c>
    </row>
    <row r="122" spans="1:19" ht="30.75" customHeight="1" x14ac:dyDescent="0.25">
      <c r="A122" s="136" t="s">
        <v>15</v>
      </c>
      <c r="B122" s="136" t="s">
        <v>18</v>
      </c>
      <c r="C122" s="136"/>
      <c r="D122" s="136"/>
      <c r="E122" s="136"/>
      <c r="F122" s="136"/>
      <c r="G122" s="136"/>
      <c r="H122" s="136"/>
      <c r="I122" s="136" t="s">
        <v>10</v>
      </c>
      <c r="J122" s="136"/>
      <c r="K122" s="136"/>
      <c r="L122" s="136"/>
      <c r="M122" s="136"/>
      <c r="N122" s="129" t="s">
        <v>154</v>
      </c>
      <c r="O122" s="129"/>
      <c r="P122" s="129"/>
      <c r="Q122" s="136" t="s">
        <v>11</v>
      </c>
      <c r="R122" s="136"/>
      <c r="S122" s="136"/>
    </row>
    <row r="123" spans="1:19" ht="33" customHeight="1" x14ac:dyDescent="0.25">
      <c r="A123" s="136"/>
      <c r="B123" s="136"/>
      <c r="C123" s="136"/>
      <c r="D123" s="136"/>
      <c r="E123" s="136"/>
      <c r="F123" s="136"/>
      <c r="G123" s="136"/>
      <c r="H123" s="136"/>
      <c r="I123" s="136" t="s">
        <v>7</v>
      </c>
      <c r="J123" s="136"/>
      <c r="K123" s="136" t="s">
        <v>8</v>
      </c>
      <c r="L123" s="136"/>
      <c r="M123" s="6" t="s">
        <v>9</v>
      </c>
      <c r="N123" s="6" t="s">
        <v>7</v>
      </c>
      <c r="O123" s="6" t="s">
        <v>8</v>
      </c>
      <c r="P123" s="6" t="s">
        <v>9</v>
      </c>
      <c r="Q123" s="6" t="s">
        <v>7</v>
      </c>
      <c r="R123" s="6" t="s">
        <v>8</v>
      </c>
      <c r="S123" s="6" t="s">
        <v>9</v>
      </c>
    </row>
    <row r="124" spans="1:19" ht="18" customHeight="1" x14ac:dyDescent="0.25">
      <c r="A124" s="81">
        <v>1</v>
      </c>
      <c r="B124" s="136">
        <v>2</v>
      </c>
      <c r="C124" s="136"/>
      <c r="D124" s="136"/>
      <c r="E124" s="136"/>
      <c r="F124" s="136"/>
      <c r="G124" s="136"/>
      <c r="H124" s="136"/>
      <c r="I124" s="136">
        <v>3</v>
      </c>
      <c r="J124" s="136"/>
      <c r="K124" s="136">
        <v>4</v>
      </c>
      <c r="L124" s="136"/>
      <c r="M124" s="6">
        <v>5</v>
      </c>
      <c r="N124" s="12">
        <v>6</v>
      </c>
      <c r="O124" s="12">
        <v>7</v>
      </c>
      <c r="P124" s="12">
        <v>8</v>
      </c>
      <c r="Q124" s="6">
        <v>9</v>
      </c>
      <c r="R124" s="6">
        <v>10</v>
      </c>
      <c r="S124" s="6">
        <v>11</v>
      </c>
    </row>
    <row r="125" spans="1:19" ht="37.5" customHeight="1" x14ac:dyDescent="0.25">
      <c r="A125" s="82">
        <v>1</v>
      </c>
      <c r="B125" s="247" t="s">
        <v>208</v>
      </c>
      <c r="C125" s="247"/>
      <c r="D125" s="247"/>
      <c r="E125" s="247"/>
      <c r="F125" s="247"/>
      <c r="G125" s="247"/>
      <c r="H125" s="247"/>
      <c r="I125" s="182"/>
      <c r="J125" s="182"/>
      <c r="K125" s="175">
        <f>G118</f>
        <v>49465605.68</v>
      </c>
      <c r="L125" s="176"/>
      <c r="M125" s="25">
        <f>K125</f>
        <v>49465605.68</v>
      </c>
      <c r="N125" s="18"/>
      <c r="O125" s="25">
        <f>K118</f>
        <v>47589096.500000007</v>
      </c>
      <c r="P125" s="25">
        <f>O125</f>
        <v>47589096.500000007</v>
      </c>
      <c r="Q125" s="18"/>
      <c r="R125" s="25">
        <f>O125-K125</f>
        <v>-1876509.1799999923</v>
      </c>
      <c r="S125" s="25">
        <f>R125</f>
        <v>-1876509.1799999923</v>
      </c>
    </row>
    <row r="126" spans="1:19" ht="15.75" x14ac:dyDescent="0.25">
      <c r="A126" s="74"/>
      <c r="B126" s="80"/>
      <c r="C126" s="80"/>
      <c r="D126" s="80"/>
      <c r="E126" s="80"/>
      <c r="F126" s="80"/>
      <c r="G126" s="80"/>
      <c r="H126" s="80"/>
      <c r="I126" s="80"/>
      <c r="J126" s="80"/>
    </row>
    <row r="127" spans="1:19" ht="19.5" customHeight="1" x14ac:dyDescent="0.25">
      <c r="A127" s="74" t="s">
        <v>204</v>
      </c>
      <c r="B127" s="3" t="s">
        <v>17</v>
      </c>
    </row>
    <row r="128" spans="1:19" ht="15.75" x14ac:dyDescent="0.25">
      <c r="B128" s="3"/>
    </row>
    <row r="129" spans="1:19" ht="35.25" customHeight="1" x14ac:dyDescent="0.25">
      <c r="A129" s="136" t="s">
        <v>15</v>
      </c>
      <c r="B129" s="138" t="s">
        <v>21</v>
      </c>
      <c r="C129" s="149"/>
      <c r="D129" s="149"/>
      <c r="E129" s="139"/>
      <c r="F129" s="136" t="s">
        <v>19</v>
      </c>
      <c r="G129" s="138" t="s">
        <v>20</v>
      </c>
      <c r="H129" s="139"/>
      <c r="I129" s="126" t="s">
        <v>10</v>
      </c>
      <c r="J129" s="127"/>
      <c r="K129" s="127"/>
      <c r="L129" s="127"/>
      <c r="M129" s="128"/>
      <c r="N129" s="126" t="s">
        <v>27</v>
      </c>
      <c r="O129" s="127"/>
      <c r="P129" s="128"/>
      <c r="Q129" s="136" t="s">
        <v>11</v>
      </c>
      <c r="R129" s="136"/>
      <c r="S129" s="136"/>
    </row>
    <row r="130" spans="1:19" ht="36" customHeight="1" x14ac:dyDescent="0.25">
      <c r="A130" s="136"/>
      <c r="B130" s="140"/>
      <c r="C130" s="150"/>
      <c r="D130" s="150"/>
      <c r="E130" s="141"/>
      <c r="F130" s="136"/>
      <c r="G130" s="140"/>
      <c r="H130" s="141"/>
      <c r="I130" s="136" t="s">
        <v>7</v>
      </c>
      <c r="J130" s="136"/>
      <c r="K130" s="136" t="s">
        <v>8</v>
      </c>
      <c r="L130" s="136"/>
      <c r="M130" s="6" t="s">
        <v>9</v>
      </c>
      <c r="N130" s="6" t="s">
        <v>7</v>
      </c>
      <c r="O130" s="6" t="s">
        <v>8</v>
      </c>
      <c r="P130" s="6" t="s">
        <v>9</v>
      </c>
      <c r="Q130" s="6" t="s">
        <v>7</v>
      </c>
      <c r="R130" s="6" t="s">
        <v>8</v>
      </c>
      <c r="S130" s="6" t="s">
        <v>9</v>
      </c>
    </row>
    <row r="131" spans="1:19" ht="43.5" customHeight="1" x14ac:dyDescent="0.25">
      <c r="A131" s="18"/>
      <c r="B131" s="222" t="s">
        <v>29</v>
      </c>
      <c r="C131" s="222"/>
      <c r="D131" s="222"/>
      <c r="E131" s="222"/>
      <c r="F131" s="19"/>
      <c r="G131" s="207"/>
      <c r="H131" s="207"/>
      <c r="I131" s="167"/>
      <c r="J131" s="168"/>
      <c r="K131" s="177"/>
      <c r="L131" s="178"/>
      <c r="M131" s="26"/>
      <c r="N131" s="18"/>
      <c r="O131" s="25"/>
      <c r="P131" s="25"/>
      <c r="Q131" s="18"/>
      <c r="R131" s="25"/>
      <c r="S131" s="25"/>
    </row>
    <row r="132" spans="1:19" ht="21.75" customHeight="1" x14ac:dyDescent="0.25">
      <c r="A132" s="18">
        <v>1</v>
      </c>
      <c r="B132" s="179" t="s">
        <v>30</v>
      </c>
      <c r="C132" s="180"/>
      <c r="D132" s="180"/>
      <c r="E132" s="180"/>
      <c r="F132" s="180"/>
      <c r="G132" s="180"/>
      <c r="H132" s="180"/>
      <c r="I132" s="180"/>
      <c r="J132" s="180"/>
      <c r="K132" s="180"/>
      <c r="L132" s="180"/>
      <c r="M132" s="181"/>
      <c r="N132" s="18"/>
      <c r="O132" s="18"/>
      <c r="P132" s="18"/>
      <c r="Q132" s="18"/>
      <c r="R132" s="25"/>
      <c r="S132" s="25"/>
    </row>
    <row r="133" spans="1:19" ht="18.75" customHeight="1" x14ac:dyDescent="0.25">
      <c r="A133" s="18"/>
      <c r="B133" s="189" t="s">
        <v>110</v>
      </c>
      <c r="C133" s="189"/>
      <c r="D133" s="189"/>
      <c r="E133" s="189"/>
      <c r="F133" s="16"/>
      <c r="G133" s="182"/>
      <c r="H133" s="182"/>
      <c r="I133" s="167"/>
      <c r="J133" s="168"/>
      <c r="K133" s="177"/>
      <c r="L133" s="178"/>
      <c r="M133" s="26"/>
      <c r="N133" s="18"/>
      <c r="O133" s="18"/>
      <c r="P133" s="18"/>
      <c r="Q133" s="18"/>
      <c r="R133" s="25"/>
      <c r="S133" s="25"/>
    </row>
    <row r="134" spans="1:19" ht="145.5" customHeight="1" x14ac:dyDescent="0.25">
      <c r="A134" s="18"/>
      <c r="B134" s="96" t="s">
        <v>90</v>
      </c>
      <c r="C134" s="97"/>
      <c r="D134" s="97"/>
      <c r="E134" s="97"/>
      <c r="F134" s="30" t="s">
        <v>97</v>
      </c>
      <c r="G134" s="182" t="s">
        <v>38</v>
      </c>
      <c r="H134" s="182"/>
      <c r="I134" s="167"/>
      <c r="J134" s="168"/>
      <c r="K134" s="144">
        <f>G49</f>
        <v>14858700</v>
      </c>
      <c r="L134" s="145"/>
      <c r="M134" s="28">
        <f>K134</f>
        <v>14858700</v>
      </c>
      <c r="N134" s="28"/>
      <c r="O134" s="28">
        <f>K49</f>
        <v>14376062.49</v>
      </c>
      <c r="P134" s="28">
        <f>O134</f>
        <v>14376062.49</v>
      </c>
      <c r="Q134" s="28"/>
      <c r="R134" s="28">
        <f>O134-K134</f>
        <v>-482637.50999999978</v>
      </c>
      <c r="S134" s="28">
        <f>R134</f>
        <v>-482637.50999999978</v>
      </c>
    </row>
    <row r="135" spans="1:19" ht="36" customHeight="1" x14ac:dyDescent="0.25">
      <c r="A135" s="18"/>
      <c r="B135" s="96" t="s">
        <v>168</v>
      </c>
      <c r="C135" s="97"/>
      <c r="D135" s="97"/>
      <c r="E135" s="97"/>
      <c r="F135" s="97"/>
      <c r="G135" s="97"/>
      <c r="H135" s="97"/>
      <c r="I135" s="97"/>
      <c r="J135" s="97"/>
      <c r="K135" s="97"/>
      <c r="L135" s="97"/>
      <c r="M135" s="97"/>
      <c r="N135" s="97"/>
      <c r="O135" s="97"/>
      <c r="P135" s="97"/>
      <c r="Q135" s="97"/>
      <c r="R135" s="97"/>
      <c r="S135" s="98"/>
    </row>
    <row r="136" spans="1:19" ht="20.25" customHeight="1" x14ac:dyDescent="0.25">
      <c r="A136" s="18"/>
      <c r="B136" s="185" t="s">
        <v>91</v>
      </c>
      <c r="C136" s="186"/>
      <c r="D136" s="186"/>
      <c r="E136" s="186"/>
      <c r="F136" s="30"/>
      <c r="G136" s="183"/>
      <c r="H136" s="184"/>
      <c r="I136" s="167"/>
      <c r="J136" s="168"/>
      <c r="K136" s="142"/>
      <c r="L136" s="143"/>
      <c r="M136" s="36"/>
      <c r="N136" s="31"/>
      <c r="O136" s="28"/>
      <c r="P136" s="28"/>
      <c r="Q136" s="31"/>
      <c r="R136" s="28"/>
      <c r="S136" s="28"/>
    </row>
    <row r="137" spans="1:19" ht="38.25" customHeight="1" x14ac:dyDescent="0.25">
      <c r="A137" s="18"/>
      <c r="B137" s="212" t="s">
        <v>92</v>
      </c>
      <c r="C137" s="213"/>
      <c r="D137" s="213"/>
      <c r="E137" s="213"/>
      <c r="F137" s="30" t="s">
        <v>98</v>
      </c>
      <c r="G137" s="228" t="s">
        <v>101</v>
      </c>
      <c r="H137" s="229"/>
      <c r="I137" s="167"/>
      <c r="J137" s="168"/>
      <c r="K137" s="199">
        <v>277</v>
      </c>
      <c r="L137" s="200"/>
      <c r="M137" s="42">
        <f>K137</f>
        <v>277</v>
      </c>
      <c r="N137" s="42"/>
      <c r="O137" s="41">
        <v>206</v>
      </c>
      <c r="P137" s="42">
        <f>O137</f>
        <v>206</v>
      </c>
      <c r="Q137" s="31"/>
      <c r="R137" s="28">
        <f>O137-K137</f>
        <v>-71</v>
      </c>
      <c r="S137" s="28">
        <f>R137</f>
        <v>-71</v>
      </c>
    </row>
    <row r="138" spans="1:19" ht="35.25" customHeight="1" x14ac:dyDescent="0.25">
      <c r="A138" s="18"/>
      <c r="B138" s="212" t="s">
        <v>93</v>
      </c>
      <c r="C138" s="213"/>
      <c r="D138" s="213"/>
      <c r="E138" s="213"/>
      <c r="F138" s="30" t="s">
        <v>99</v>
      </c>
      <c r="G138" s="182" t="s">
        <v>102</v>
      </c>
      <c r="H138" s="182"/>
      <c r="I138" s="167"/>
      <c r="J138" s="168"/>
      <c r="K138" s="142">
        <v>5.6306000000000003</v>
      </c>
      <c r="L138" s="143"/>
      <c r="M138" s="36">
        <f t="shared" ref="M138:M146" si="13">K138</f>
        <v>5.6306000000000003</v>
      </c>
      <c r="N138" s="31"/>
      <c r="O138" s="35">
        <v>5.6306000000000003</v>
      </c>
      <c r="P138" s="28">
        <f t="shared" ref="P138:P146" si="14">O138</f>
        <v>5.6306000000000003</v>
      </c>
      <c r="Q138" s="31"/>
      <c r="R138" s="28">
        <f t="shared" ref="R138:R146" si="15">O138-K138</f>
        <v>0</v>
      </c>
      <c r="S138" s="28">
        <f t="shared" ref="S138:S146" si="16">R138</f>
        <v>0</v>
      </c>
    </row>
    <row r="139" spans="1:19" ht="20.25" customHeight="1" x14ac:dyDescent="0.25">
      <c r="A139" s="18"/>
      <c r="B139" s="96" t="s">
        <v>218</v>
      </c>
      <c r="C139" s="97"/>
      <c r="D139" s="97"/>
      <c r="E139" s="97"/>
      <c r="F139" s="97"/>
      <c r="G139" s="97"/>
      <c r="H139" s="97"/>
      <c r="I139" s="97"/>
      <c r="J139" s="97"/>
      <c r="K139" s="97"/>
      <c r="L139" s="97"/>
      <c r="M139" s="97"/>
      <c r="N139" s="97"/>
      <c r="O139" s="97"/>
      <c r="P139" s="97"/>
      <c r="Q139" s="97"/>
      <c r="R139" s="97"/>
      <c r="S139" s="98"/>
    </row>
    <row r="140" spans="1:19" ht="18.75" customHeight="1" x14ac:dyDescent="0.25">
      <c r="A140" s="18"/>
      <c r="B140" s="185" t="s">
        <v>94</v>
      </c>
      <c r="C140" s="186"/>
      <c r="D140" s="186"/>
      <c r="E140" s="186"/>
      <c r="F140" s="30"/>
      <c r="G140" s="223"/>
      <c r="H140" s="224"/>
      <c r="I140" s="167"/>
      <c r="J140" s="168"/>
      <c r="K140" s="142"/>
      <c r="L140" s="143"/>
      <c r="M140" s="36"/>
      <c r="N140" s="31"/>
      <c r="O140" s="35"/>
      <c r="P140" s="28"/>
      <c r="Q140" s="31"/>
      <c r="R140" s="28"/>
      <c r="S140" s="28"/>
    </row>
    <row r="141" spans="1:19" ht="36" customHeight="1" x14ac:dyDescent="0.25">
      <c r="A141" s="18"/>
      <c r="B141" s="212" t="s">
        <v>95</v>
      </c>
      <c r="C141" s="213"/>
      <c r="D141" s="213"/>
      <c r="E141" s="213"/>
      <c r="F141" s="30" t="s">
        <v>97</v>
      </c>
      <c r="G141" s="182" t="s">
        <v>39</v>
      </c>
      <c r="H141" s="182"/>
      <c r="I141" s="167"/>
      <c r="J141" s="168"/>
      <c r="K141" s="142">
        <f>2000000/K137</f>
        <v>7220.2166064981948</v>
      </c>
      <c r="L141" s="143"/>
      <c r="M141" s="36">
        <f t="shared" si="13"/>
        <v>7220.2166064981948</v>
      </c>
      <c r="N141" s="31"/>
      <c r="O141" s="35">
        <f>2000000/O137</f>
        <v>9708.7378640776697</v>
      </c>
      <c r="P141" s="28">
        <f t="shared" si="14"/>
        <v>9708.7378640776697</v>
      </c>
      <c r="Q141" s="31"/>
      <c r="R141" s="28">
        <f t="shared" si="15"/>
        <v>2488.5212575794749</v>
      </c>
      <c r="S141" s="28">
        <f t="shared" si="16"/>
        <v>2488.5212575794749</v>
      </c>
    </row>
    <row r="142" spans="1:19" ht="25.5" customHeight="1" x14ac:dyDescent="0.25">
      <c r="A142" s="18"/>
      <c r="B142" s="212" t="s">
        <v>96</v>
      </c>
      <c r="C142" s="213"/>
      <c r="D142" s="213"/>
      <c r="E142" s="213"/>
      <c r="F142" s="30" t="s">
        <v>97</v>
      </c>
      <c r="G142" s="182" t="s">
        <v>39</v>
      </c>
      <c r="H142" s="182"/>
      <c r="I142" s="167"/>
      <c r="J142" s="168"/>
      <c r="K142" s="142">
        <f>G53/K138</f>
        <v>1953610.6276418143</v>
      </c>
      <c r="L142" s="143"/>
      <c r="M142" s="36">
        <f t="shared" si="13"/>
        <v>1953610.6276418143</v>
      </c>
      <c r="N142" s="31"/>
      <c r="O142" s="35">
        <f>K53/O138</f>
        <v>1953610.6276418143</v>
      </c>
      <c r="P142" s="28">
        <f t="shared" si="14"/>
        <v>1953610.6276418143</v>
      </c>
      <c r="Q142" s="31"/>
      <c r="R142" s="28">
        <f t="shared" si="15"/>
        <v>0</v>
      </c>
      <c r="S142" s="28">
        <f t="shared" si="16"/>
        <v>0</v>
      </c>
    </row>
    <row r="143" spans="1:19" ht="18.75" customHeight="1" x14ac:dyDescent="0.25">
      <c r="A143" s="18"/>
      <c r="B143" s="96" t="s">
        <v>209</v>
      </c>
      <c r="C143" s="97"/>
      <c r="D143" s="97"/>
      <c r="E143" s="97"/>
      <c r="F143" s="97"/>
      <c r="G143" s="97"/>
      <c r="H143" s="97"/>
      <c r="I143" s="97"/>
      <c r="J143" s="97"/>
      <c r="K143" s="97"/>
      <c r="L143" s="97"/>
      <c r="M143" s="97"/>
      <c r="N143" s="97"/>
      <c r="O143" s="97"/>
      <c r="P143" s="97"/>
      <c r="Q143" s="97"/>
      <c r="R143" s="97"/>
      <c r="S143" s="98"/>
    </row>
    <row r="144" spans="1:19" ht="20.25" customHeight="1" x14ac:dyDescent="0.25">
      <c r="A144" s="18"/>
      <c r="B144" s="189" t="s">
        <v>116</v>
      </c>
      <c r="C144" s="189"/>
      <c r="D144" s="189"/>
      <c r="E144" s="189"/>
      <c r="F144" s="30"/>
      <c r="G144" s="182"/>
      <c r="H144" s="182"/>
      <c r="I144" s="167"/>
      <c r="J144" s="168"/>
      <c r="K144" s="142"/>
      <c r="L144" s="143"/>
      <c r="M144" s="36"/>
      <c r="N144" s="31"/>
      <c r="O144" s="35"/>
      <c r="P144" s="28"/>
      <c r="Q144" s="31"/>
      <c r="R144" s="28"/>
      <c r="S144" s="28"/>
    </row>
    <row r="145" spans="1:19" ht="49.5" customHeight="1" x14ac:dyDescent="0.25">
      <c r="A145" s="18"/>
      <c r="B145" s="113" t="s">
        <v>36</v>
      </c>
      <c r="C145" s="113"/>
      <c r="D145" s="113"/>
      <c r="E145" s="113"/>
      <c r="F145" s="30" t="s">
        <v>37</v>
      </c>
      <c r="G145" s="182" t="s">
        <v>39</v>
      </c>
      <c r="H145" s="182"/>
      <c r="I145" s="167"/>
      <c r="J145" s="168"/>
      <c r="K145" s="142">
        <f>K134/33361779.74*100</f>
        <v>44.538091540076813</v>
      </c>
      <c r="L145" s="143"/>
      <c r="M145" s="36">
        <f t="shared" si="13"/>
        <v>44.538091540076813</v>
      </c>
      <c r="N145" s="31"/>
      <c r="O145" s="37">
        <f>O134/33361779.74*100</f>
        <v>43.091413593752122</v>
      </c>
      <c r="P145" s="37">
        <f>O145</f>
        <v>43.091413593752122</v>
      </c>
      <c r="Q145" s="31"/>
      <c r="R145" s="28">
        <f t="shared" si="15"/>
        <v>-1.4466779463246908</v>
      </c>
      <c r="S145" s="28">
        <f t="shared" si="16"/>
        <v>-1.4466779463246908</v>
      </c>
    </row>
    <row r="146" spans="1:19" ht="49.5" customHeight="1" x14ac:dyDescent="0.25">
      <c r="A146" s="18"/>
      <c r="B146" s="115" t="s">
        <v>100</v>
      </c>
      <c r="C146" s="116"/>
      <c r="D146" s="116"/>
      <c r="E146" s="116"/>
      <c r="F146" s="30" t="s">
        <v>37</v>
      </c>
      <c r="G146" s="182" t="s">
        <v>39</v>
      </c>
      <c r="H146" s="182"/>
      <c r="I146" s="167"/>
      <c r="J146" s="168"/>
      <c r="K146" s="142">
        <f>K137/290*100</f>
        <v>95.517241379310349</v>
      </c>
      <c r="L146" s="143"/>
      <c r="M146" s="36">
        <f t="shared" si="13"/>
        <v>95.517241379310349</v>
      </c>
      <c r="N146" s="31"/>
      <c r="O146" s="37">
        <f>O137/290*100</f>
        <v>71.034482758620683</v>
      </c>
      <c r="P146" s="28">
        <f t="shared" si="14"/>
        <v>71.034482758620683</v>
      </c>
      <c r="Q146" s="31"/>
      <c r="R146" s="28">
        <f t="shared" si="15"/>
        <v>-24.482758620689665</v>
      </c>
      <c r="S146" s="28">
        <f t="shared" si="16"/>
        <v>-24.482758620689665</v>
      </c>
    </row>
    <row r="147" spans="1:19" ht="21" customHeight="1" x14ac:dyDescent="0.25">
      <c r="A147" s="18"/>
      <c r="B147" s="96" t="s">
        <v>234</v>
      </c>
      <c r="C147" s="97"/>
      <c r="D147" s="97"/>
      <c r="E147" s="97"/>
      <c r="F147" s="97"/>
      <c r="G147" s="97"/>
      <c r="H147" s="97"/>
      <c r="I147" s="97"/>
      <c r="J147" s="97"/>
      <c r="K147" s="97"/>
      <c r="L147" s="97"/>
      <c r="M147" s="97"/>
      <c r="N147" s="97"/>
      <c r="O147" s="97"/>
      <c r="P147" s="97"/>
      <c r="Q147" s="97"/>
      <c r="R147" s="97"/>
      <c r="S147" s="98"/>
    </row>
    <row r="148" spans="1:19" ht="65.25" customHeight="1" x14ac:dyDescent="0.25">
      <c r="A148" s="18">
        <v>2</v>
      </c>
      <c r="B148" s="188" t="s">
        <v>40</v>
      </c>
      <c r="C148" s="188"/>
      <c r="D148" s="188"/>
      <c r="E148" s="188"/>
      <c r="F148" s="21"/>
      <c r="G148" s="191"/>
      <c r="H148" s="191"/>
      <c r="I148" s="167"/>
      <c r="J148" s="168"/>
      <c r="K148" s="142"/>
      <c r="L148" s="143"/>
      <c r="M148" s="36"/>
      <c r="N148" s="31"/>
      <c r="O148" s="31"/>
      <c r="P148" s="31"/>
      <c r="Q148" s="31"/>
      <c r="R148" s="28"/>
      <c r="S148" s="28"/>
    </row>
    <row r="149" spans="1:19" ht="20.25" customHeight="1" x14ac:dyDescent="0.25">
      <c r="A149" s="18"/>
      <c r="B149" s="189" t="s">
        <v>110</v>
      </c>
      <c r="C149" s="189"/>
      <c r="D149" s="189"/>
      <c r="E149" s="189"/>
      <c r="F149" s="21"/>
      <c r="G149" s="182"/>
      <c r="H149" s="182"/>
      <c r="I149" s="167"/>
      <c r="J149" s="168"/>
      <c r="K149" s="142"/>
      <c r="L149" s="143"/>
      <c r="M149" s="36"/>
      <c r="N149" s="31"/>
      <c r="O149" s="31"/>
      <c r="P149" s="31"/>
      <c r="Q149" s="31"/>
      <c r="R149" s="28"/>
      <c r="S149" s="28"/>
    </row>
    <row r="150" spans="1:19" ht="144.75" customHeight="1" x14ac:dyDescent="0.25">
      <c r="A150" s="18"/>
      <c r="B150" s="190" t="s">
        <v>103</v>
      </c>
      <c r="C150" s="190"/>
      <c r="D150" s="190"/>
      <c r="E150" s="190"/>
      <c r="F150" s="21" t="s">
        <v>97</v>
      </c>
      <c r="G150" s="182" t="s">
        <v>41</v>
      </c>
      <c r="H150" s="182"/>
      <c r="I150" s="167"/>
      <c r="J150" s="168"/>
      <c r="K150" s="144">
        <f>G63</f>
        <v>21654573.68</v>
      </c>
      <c r="L150" s="145"/>
      <c r="M150" s="28">
        <f>K150</f>
        <v>21654573.68</v>
      </c>
      <c r="N150" s="31"/>
      <c r="O150" s="28">
        <f>K63</f>
        <v>20286924.549999997</v>
      </c>
      <c r="P150" s="28">
        <f>O150</f>
        <v>20286924.549999997</v>
      </c>
      <c r="Q150" s="31"/>
      <c r="R150" s="28">
        <f>O150-K150</f>
        <v>-1367649.1300000027</v>
      </c>
      <c r="S150" s="28">
        <f>R150</f>
        <v>-1367649.1300000027</v>
      </c>
    </row>
    <row r="151" spans="1:19" ht="52.5" customHeight="1" x14ac:dyDescent="0.25">
      <c r="A151" s="18"/>
      <c r="B151" s="93" t="s">
        <v>235</v>
      </c>
      <c r="C151" s="94"/>
      <c r="D151" s="94"/>
      <c r="E151" s="94"/>
      <c r="F151" s="94"/>
      <c r="G151" s="94"/>
      <c r="H151" s="94"/>
      <c r="I151" s="94"/>
      <c r="J151" s="94"/>
      <c r="K151" s="94"/>
      <c r="L151" s="94"/>
      <c r="M151" s="94"/>
      <c r="N151" s="94"/>
      <c r="O151" s="94"/>
      <c r="P151" s="94"/>
      <c r="Q151" s="94"/>
      <c r="R151" s="94"/>
      <c r="S151" s="95"/>
    </row>
    <row r="152" spans="1:19" ht="18.75" customHeight="1" x14ac:dyDescent="0.25">
      <c r="A152" s="18"/>
      <c r="B152" s="189" t="s">
        <v>116</v>
      </c>
      <c r="C152" s="189"/>
      <c r="D152" s="189"/>
      <c r="E152" s="189"/>
      <c r="F152" s="20"/>
      <c r="G152" s="182"/>
      <c r="H152" s="182"/>
      <c r="I152" s="167"/>
      <c r="J152" s="168"/>
      <c r="K152" s="142"/>
      <c r="L152" s="143"/>
      <c r="M152" s="36"/>
      <c r="N152" s="31"/>
      <c r="O152" s="31"/>
      <c r="P152" s="31"/>
      <c r="Q152" s="31"/>
      <c r="R152" s="28"/>
      <c r="S152" s="28"/>
    </row>
    <row r="153" spans="1:19" ht="51" customHeight="1" x14ac:dyDescent="0.25">
      <c r="A153" s="18"/>
      <c r="B153" s="113" t="s">
        <v>36</v>
      </c>
      <c r="C153" s="113"/>
      <c r="D153" s="113"/>
      <c r="E153" s="113"/>
      <c r="F153" s="85" t="s">
        <v>37</v>
      </c>
      <c r="G153" s="182" t="s">
        <v>39</v>
      </c>
      <c r="H153" s="182"/>
      <c r="I153" s="169"/>
      <c r="J153" s="170"/>
      <c r="K153" s="211">
        <f>K150/310228325.81*100</f>
        <v>6.9802051838626715</v>
      </c>
      <c r="L153" s="211"/>
      <c r="M153" s="36">
        <f>K153</f>
        <v>6.9802051838626715</v>
      </c>
      <c r="N153" s="31"/>
      <c r="O153" s="37">
        <f>O150/310228325.81*100</f>
        <v>6.5393527483447036</v>
      </c>
      <c r="P153" s="37">
        <f>O153</f>
        <v>6.5393527483447036</v>
      </c>
      <c r="Q153" s="31"/>
      <c r="R153" s="28">
        <f>O153-K153</f>
        <v>-0.44085243551796793</v>
      </c>
      <c r="S153" s="28">
        <f>R153</f>
        <v>-0.44085243551796793</v>
      </c>
    </row>
    <row r="154" spans="1:19" ht="66.75" customHeight="1" x14ac:dyDescent="0.25">
      <c r="A154" s="18">
        <v>3</v>
      </c>
      <c r="B154" s="188" t="s">
        <v>80</v>
      </c>
      <c r="C154" s="188"/>
      <c r="D154" s="188"/>
      <c r="E154" s="188"/>
      <c r="F154" s="17"/>
      <c r="G154" s="191"/>
      <c r="H154" s="191"/>
      <c r="I154" s="132"/>
      <c r="J154" s="133"/>
      <c r="K154" s="142"/>
      <c r="L154" s="143"/>
      <c r="M154" s="36"/>
      <c r="N154" s="31"/>
      <c r="O154" s="31"/>
      <c r="P154" s="31"/>
      <c r="Q154" s="31"/>
      <c r="R154" s="28"/>
      <c r="S154" s="28"/>
    </row>
    <row r="155" spans="1:19" ht="18.75" customHeight="1" x14ac:dyDescent="0.25">
      <c r="A155" s="18"/>
      <c r="B155" s="189" t="s">
        <v>110</v>
      </c>
      <c r="C155" s="189"/>
      <c r="D155" s="189"/>
      <c r="E155" s="189"/>
      <c r="F155" s="16"/>
      <c r="G155" s="182"/>
      <c r="H155" s="182"/>
      <c r="I155" s="132"/>
      <c r="J155" s="133"/>
      <c r="K155" s="142"/>
      <c r="L155" s="143"/>
      <c r="M155" s="36"/>
      <c r="N155" s="31"/>
      <c r="O155" s="31"/>
      <c r="P155" s="31"/>
      <c r="Q155" s="31"/>
      <c r="R155" s="28"/>
      <c r="S155" s="28"/>
    </row>
    <row r="156" spans="1:19" ht="33.75" customHeight="1" x14ac:dyDescent="0.25">
      <c r="A156" s="18"/>
      <c r="B156" s="190" t="s">
        <v>104</v>
      </c>
      <c r="C156" s="190"/>
      <c r="D156" s="190"/>
      <c r="E156" s="190"/>
      <c r="F156" s="30" t="s">
        <v>106</v>
      </c>
      <c r="G156" s="182" t="s">
        <v>107</v>
      </c>
      <c r="H156" s="182"/>
      <c r="I156" s="134"/>
      <c r="J156" s="135"/>
      <c r="K156" s="144">
        <f>G91</f>
        <v>1452515</v>
      </c>
      <c r="L156" s="145"/>
      <c r="M156" s="28">
        <f>K156</f>
        <v>1452515</v>
      </c>
      <c r="N156" s="31"/>
      <c r="O156" s="28">
        <f>K91</f>
        <v>1452515</v>
      </c>
      <c r="P156" s="28">
        <f>O156</f>
        <v>1452515</v>
      </c>
      <c r="Q156" s="31"/>
      <c r="R156" s="28">
        <f>O156-K156</f>
        <v>0</v>
      </c>
      <c r="S156" s="28">
        <f>R156</f>
        <v>0</v>
      </c>
    </row>
    <row r="157" spans="1:19" ht="21" customHeight="1" x14ac:dyDescent="0.25">
      <c r="A157" s="18"/>
      <c r="B157" s="189" t="s">
        <v>116</v>
      </c>
      <c r="C157" s="189"/>
      <c r="D157" s="189"/>
      <c r="E157" s="189"/>
      <c r="F157" s="30"/>
      <c r="G157" s="182"/>
      <c r="H157" s="182"/>
      <c r="I157" s="134"/>
      <c r="J157" s="135"/>
      <c r="K157" s="142"/>
      <c r="L157" s="143"/>
      <c r="M157" s="36"/>
      <c r="N157" s="31"/>
      <c r="O157" s="31"/>
      <c r="P157" s="31"/>
      <c r="Q157" s="31"/>
      <c r="R157" s="28"/>
      <c r="S157" s="28"/>
    </row>
    <row r="158" spans="1:19" ht="52.5" customHeight="1" x14ac:dyDescent="0.25">
      <c r="A158" s="18"/>
      <c r="B158" s="113" t="s">
        <v>36</v>
      </c>
      <c r="C158" s="113"/>
      <c r="D158" s="113"/>
      <c r="E158" s="113"/>
      <c r="F158" s="30" t="s">
        <v>37</v>
      </c>
      <c r="G158" s="182" t="s">
        <v>39</v>
      </c>
      <c r="H158" s="182"/>
      <c r="I158" s="164"/>
      <c r="J158" s="165"/>
      <c r="K158" s="142">
        <f>K156/53575717.28*100</f>
        <v>2.7111442902552212</v>
      </c>
      <c r="L158" s="143"/>
      <c r="M158" s="36">
        <f>K158</f>
        <v>2.7111442902552212</v>
      </c>
      <c r="N158" s="31"/>
      <c r="O158" s="37">
        <f>O156/53575717.28*100</f>
        <v>2.7111442902552212</v>
      </c>
      <c r="P158" s="37">
        <f>O158</f>
        <v>2.7111442902552212</v>
      </c>
      <c r="Q158" s="31"/>
      <c r="R158" s="28">
        <f>O158-K158</f>
        <v>0</v>
      </c>
      <c r="S158" s="28">
        <f>R158</f>
        <v>0</v>
      </c>
    </row>
    <row r="159" spans="1:19" ht="48.75" customHeight="1" x14ac:dyDescent="0.25">
      <c r="A159" s="18">
        <v>4</v>
      </c>
      <c r="B159" s="188" t="s">
        <v>79</v>
      </c>
      <c r="C159" s="188"/>
      <c r="D159" s="188"/>
      <c r="E159" s="188"/>
      <c r="F159" s="84"/>
      <c r="G159" s="210"/>
      <c r="H159" s="210"/>
      <c r="I159" s="167"/>
      <c r="J159" s="168"/>
      <c r="K159" s="142"/>
      <c r="L159" s="143"/>
      <c r="M159" s="36"/>
      <c r="N159" s="31"/>
      <c r="O159" s="31"/>
      <c r="P159" s="31"/>
      <c r="Q159" s="31"/>
      <c r="R159" s="28"/>
      <c r="S159" s="28"/>
    </row>
    <row r="160" spans="1:19" ht="18" customHeight="1" x14ac:dyDescent="0.25">
      <c r="A160" s="18"/>
      <c r="B160" s="189" t="s">
        <v>35</v>
      </c>
      <c r="C160" s="189"/>
      <c r="D160" s="189"/>
      <c r="E160" s="189"/>
      <c r="F160" s="30"/>
      <c r="G160" s="210"/>
      <c r="H160" s="210"/>
      <c r="I160" s="167"/>
      <c r="J160" s="168"/>
      <c r="K160" s="142"/>
      <c r="L160" s="143"/>
      <c r="M160" s="36"/>
      <c r="N160" s="31"/>
      <c r="O160" s="31"/>
      <c r="P160" s="31"/>
      <c r="Q160" s="31"/>
      <c r="R160" s="28"/>
      <c r="S160" s="28"/>
    </row>
    <row r="161" spans="1:19" ht="41.25" customHeight="1" x14ac:dyDescent="0.25">
      <c r="A161" s="18"/>
      <c r="B161" s="190" t="s">
        <v>105</v>
      </c>
      <c r="C161" s="190"/>
      <c r="D161" s="190"/>
      <c r="E161" s="190"/>
      <c r="F161" s="30" t="s">
        <v>97</v>
      </c>
      <c r="G161" s="225" t="s">
        <v>108</v>
      </c>
      <c r="H161" s="226"/>
      <c r="I161" s="167"/>
      <c r="J161" s="168"/>
      <c r="K161" s="144">
        <f>G93</f>
        <v>623070</v>
      </c>
      <c r="L161" s="145"/>
      <c r="M161" s="28">
        <f>K161</f>
        <v>623070</v>
      </c>
      <c r="N161" s="31"/>
      <c r="O161" s="28">
        <f>K93</f>
        <v>621200</v>
      </c>
      <c r="P161" s="28">
        <f>O161</f>
        <v>621200</v>
      </c>
      <c r="Q161" s="31"/>
      <c r="R161" s="28">
        <f>O161-K161</f>
        <v>-1870</v>
      </c>
      <c r="S161" s="28">
        <f>R161</f>
        <v>-1870</v>
      </c>
    </row>
    <row r="162" spans="1:19" ht="21" customHeight="1" x14ac:dyDescent="0.25">
      <c r="A162" s="18"/>
      <c r="B162" s="99" t="s">
        <v>230</v>
      </c>
      <c r="C162" s="100"/>
      <c r="D162" s="100"/>
      <c r="E162" s="100"/>
      <c r="F162" s="100"/>
      <c r="G162" s="100"/>
      <c r="H162" s="100"/>
      <c r="I162" s="100"/>
      <c r="J162" s="100"/>
      <c r="K162" s="100"/>
      <c r="L162" s="100"/>
      <c r="M162" s="100"/>
      <c r="N162" s="100"/>
      <c r="O162" s="100"/>
      <c r="P162" s="100"/>
      <c r="Q162" s="100"/>
      <c r="R162" s="100"/>
      <c r="S162" s="101"/>
    </row>
    <row r="163" spans="1:19" ht="18" customHeight="1" x14ac:dyDescent="0.25">
      <c r="A163" s="18"/>
      <c r="B163" s="189" t="s">
        <v>220</v>
      </c>
      <c r="C163" s="189"/>
      <c r="D163" s="189"/>
      <c r="E163" s="189"/>
      <c r="F163" s="30"/>
      <c r="G163" s="210"/>
      <c r="H163" s="210"/>
      <c r="I163" s="167"/>
      <c r="J163" s="168"/>
      <c r="K163" s="142"/>
      <c r="L163" s="143"/>
      <c r="M163" s="36"/>
      <c r="N163" s="31"/>
      <c r="O163" s="31"/>
      <c r="P163" s="31"/>
      <c r="Q163" s="31"/>
      <c r="R163" s="28"/>
      <c r="S163" s="28"/>
    </row>
    <row r="164" spans="1:19" ht="48.75" customHeight="1" x14ac:dyDescent="0.25">
      <c r="A164" s="18"/>
      <c r="B164" s="113" t="s">
        <v>43</v>
      </c>
      <c r="C164" s="113"/>
      <c r="D164" s="113"/>
      <c r="E164" s="113"/>
      <c r="F164" s="30" t="s">
        <v>37</v>
      </c>
      <c r="G164" s="210" t="s">
        <v>39</v>
      </c>
      <c r="H164" s="210"/>
      <c r="I164" s="167"/>
      <c r="J164" s="168"/>
      <c r="K164" s="211">
        <f>K161/130803.05</f>
        <v>4.7634210364360765</v>
      </c>
      <c r="L164" s="211"/>
      <c r="M164" s="36">
        <f>K164</f>
        <v>4.7634210364360765</v>
      </c>
      <c r="N164" s="31"/>
      <c r="O164" s="37">
        <f>O161/130803.05</f>
        <v>4.7491247337122493</v>
      </c>
      <c r="P164" s="37">
        <f>O164</f>
        <v>4.7491247337122493</v>
      </c>
      <c r="Q164" s="31"/>
      <c r="R164" s="28">
        <f>O164-K164</f>
        <v>-1.4296302723827203E-2</v>
      </c>
      <c r="S164" s="28">
        <f>R164</f>
        <v>-1.4296302723827203E-2</v>
      </c>
    </row>
    <row r="165" spans="1:19" ht="19.5" customHeight="1" x14ac:dyDescent="0.25">
      <c r="A165" s="18"/>
      <c r="B165" s="96" t="s">
        <v>234</v>
      </c>
      <c r="C165" s="97"/>
      <c r="D165" s="97"/>
      <c r="E165" s="97"/>
      <c r="F165" s="97"/>
      <c r="G165" s="97"/>
      <c r="H165" s="97"/>
      <c r="I165" s="97"/>
      <c r="J165" s="97"/>
      <c r="K165" s="97"/>
      <c r="L165" s="97"/>
      <c r="M165" s="97"/>
      <c r="N165" s="97"/>
      <c r="O165" s="97"/>
      <c r="P165" s="97"/>
      <c r="Q165" s="97"/>
      <c r="R165" s="97"/>
      <c r="S165" s="98"/>
    </row>
    <row r="166" spans="1:19" ht="81" customHeight="1" x14ac:dyDescent="0.25">
      <c r="A166" s="18">
        <v>5</v>
      </c>
      <c r="B166" s="188" t="s">
        <v>33</v>
      </c>
      <c r="C166" s="188"/>
      <c r="D166" s="188"/>
      <c r="E166" s="188"/>
      <c r="F166" s="84"/>
      <c r="G166" s="191"/>
      <c r="H166" s="191"/>
      <c r="I166" s="164"/>
      <c r="J166" s="165"/>
      <c r="K166" s="142"/>
      <c r="L166" s="143"/>
      <c r="M166" s="36"/>
      <c r="N166" s="31"/>
      <c r="O166" s="31"/>
      <c r="P166" s="31"/>
      <c r="Q166" s="31"/>
      <c r="R166" s="28"/>
      <c r="S166" s="28"/>
    </row>
    <row r="167" spans="1:19" ht="18.75" customHeight="1" x14ac:dyDescent="0.25">
      <c r="A167" s="18"/>
      <c r="B167" s="189" t="s">
        <v>110</v>
      </c>
      <c r="C167" s="189"/>
      <c r="D167" s="189"/>
      <c r="E167" s="189"/>
      <c r="F167" s="30"/>
      <c r="G167" s="182"/>
      <c r="H167" s="182"/>
      <c r="I167" s="130"/>
      <c r="J167" s="131"/>
      <c r="K167" s="142"/>
      <c r="L167" s="143"/>
      <c r="M167" s="36"/>
      <c r="N167" s="31"/>
      <c r="O167" s="31"/>
      <c r="P167" s="31"/>
      <c r="Q167" s="31"/>
      <c r="R167" s="28"/>
      <c r="S167" s="28"/>
    </row>
    <row r="168" spans="1:19" ht="34.5" customHeight="1" x14ac:dyDescent="0.25">
      <c r="A168" s="18"/>
      <c r="B168" s="190" t="s">
        <v>109</v>
      </c>
      <c r="C168" s="190"/>
      <c r="D168" s="190"/>
      <c r="E168" s="190"/>
      <c r="F168" s="30" t="s">
        <v>97</v>
      </c>
      <c r="G168" s="201" t="s">
        <v>41</v>
      </c>
      <c r="H168" s="201"/>
      <c r="I168" s="130"/>
      <c r="J168" s="131"/>
      <c r="K168" s="227">
        <f>G97</f>
        <v>180000</v>
      </c>
      <c r="L168" s="227"/>
      <c r="M168" s="13">
        <f>K168</f>
        <v>180000</v>
      </c>
      <c r="N168" s="31"/>
      <c r="O168" s="28">
        <f>K97</f>
        <v>161621.70000000001</v>
      </c>
      <c r="P168" s="28">
        <f>O168</f>
        <v>161621.70000000001</v>
      </c>
      <c r="Q168" s="31"/>
      <c r="R168" s="28">
        <f>O168-K168</f>
        <v>-18378.299999999988</v>
      </c>
      <c r="S168" s="28">
        <f>R168</f>
        <v>-18378.299999999988</v>
      </c>
    </row>
    <row r="169" spans="1:19" ht="19.5" customHeight="1" x14ac:dyDescent="0.25">
      <c r="A169" s="18"/>
      <c r="B169" s="96" t="s">
        <v>231</v>
      </c>
      <c r="C169" s="97"/>
      <c r="D169" s="97"/>
      <c r="E169" s="97"/>
      <c r="F169" s="97"/>
      <c r="G169" s="97"/>
      <c r="H169" s="97"/>
      <c r="I169" s="97"/>
      <c r="J169" s="97"/>
      <c r="K169" s="97"/>
      <c r="L169" s="97"/>
      <c r="M169" s="97"/>
      <c r="N169" s="97"/>
      <c r="O169" s="97"/>
      <c r="P169" s="97"/>
      <c r="Q169" s="97"/>
      <c r="R169" s="97"/>
      <c r="S169" s="98"/>
    </row>
    <row r="170" spans="1:19" ht="18.75" customHeight="1" x14ac:dyDescent="0.25">
      <c r="A170" s="18"/>
      <c r="B170" s="189" t="s">
        <v>116</v>
      </c>
      <c r="C170" s="189"/>
      <c r="D170" s="189"/>
      <c r="E170" s="189"/>
      <c r="F170" s="30"/>
      <c r="G170" s="182"/>
      <c r="H170" s="182"/>
      <c r="I170" s="130"/>
      <c r="J170" s="131"/>
      <c r="K170" s="211"/>
      <c r="L170" s="211"/>
      <c r="M170" s="36"/>
      <c r="N170" s="31"/>
      <c r="O170" s="31"/>
      <c r="P170" s="31"/>
      <c r="Q170" s="31"/>
      <c r="R170" s="28"/>
      <c r="S170" s="28"/>
    </row>
    <row r="171" spans="1:19" ht="53.25" customHeight="1" x14ac:dyDescent="0.25">
      <c r="A171" s="18"/>
      <c r="B171" s="113" t="s">
        <v>36</v>
      </c>
      <c r="C171" s="113"/>
      <c r="D171" s="113"/>
      <c r="E171" s="113"/>
      <c r="F171" s="30" t="s">
        <v>37</v>
      </c>
      <c r="G171" s="182" t="s">
        <v>39</v>
      </c>
      <c r="H171" s="182"/>
      <c r="I171" s="167"/>
      <c r="J171" s="168"/>
      <c r="K171" s="211">
        <f>K168/4926291.46*100</f>
        <v>3.6538641990947078</v>
      </c>
      <c r="L171" s="211">
        <f>L168/4926291.46*100</f>
        <v>0</v>
      </c>
      <c r="M171" s="36">
        <f>K171</f>
        <v>3.6538641990947078</v>
      </c>
      <c r="N171" s="31"/>
      <c r="O171" s="37">
        <f>O168/4926291.46*100</f>
        <v>3.2807985745934736</v>
      </c>
      <c r="P171" s="37">
        <f>O171</f>
        <v>3.2807985745934736</v>
      </c>
      <c r="Q171" s="31"/>
      <c r="R171" s="28">
        <f>O171-K171</f>
        <v>-0.37306562450123426</v>
      </c>
      <c r="S171" s="28">
        <f>R171</f>
        <v>-0.37306562450123426</v>
      </c>
    </row>
    <row r="172" spans="1:19" ht="24.75" customHeight="1" x14ac:dyDescent="0.25">
      <c r="A172" s="18"/>
      <c r="B172" s="99" t="s">
        <v>219</v>
      </c>
      <c r="C172" s="100"/>
      <c r="D172" s="100"/>
      <c r="E172" s="100"/>
      <c r="F172" s="100"/>
      <c r="G172" s="100"/>
      <c r="H172" s="100"/>
      <c r="I172" s="100"/>
      <c r="J172" s="100"/>
      <c r="K172" s="100"/>
      <c r="L172" s="100"/>
      <c r="M172" s="100"/>
      <c r="N172" s="100"/>
      <c r="O172" s="100"/>
      <c r="P172" s="100"/>
      <c r="Q172" s="100"/>
      <c r="R172" s="100"/>
      <c r="S172" s="101"/>
    </row>
    <row r="173" spans="1:19" ht="70.5" customHeight="1" x14ac:dyDescent="0.25">
      <c r="A173" s="18">
        <v>6</v>
      </c>
      <c r="B173" s="202" t="s">
        <v>117</v>
      </c>
      <c r="C173" s="203"/>
      <c r="D173" s="203"/>
      <c r="E173" s="203"/>
      <c r="F173" s="16"/>
      <c r="G173" s="183"/>
      <c r="H173" s="184"/>
      <c r="I173" s="167"/>
      <c r="J173" s="168"/>
      <c r="K173" s="142"/>
      <c r="L173" s="143"/>
      <c r="M173" s="36"/>
      <c r="N173" s="31"/>
      <c r="O173" s="37"/>
      <c r="P173" s="37"/>
      <c r="Q173" s="31"/>
      <c r="R173" s="28"/>
      <c r="S173" s="28"/>
    </row>
    <row r="174" spans="1:19" ht="18.75" customHeight="1" x14ac:dyDescent="0.25">
      <c r="A174" s="18"/>
      <c r="B174" s="195" t="s">
        <v>110</v>
      </c>
      <c r="C174" s="196"/>
      <c r="D174" s="196"/>
      <c r="E174" s="196"/>
      <c r="F174" s="16"/>
      <c r="G174" s="183"/>
      <c r="H174" s="184"/>
      <c r="I174" s="167"/>
      <c r="J174" s="168"/>
      <c r="K174" s="142"/>
      <c r="L174" s="143"/>
      <c r="M174" s="36"/>
      <c r="N174" s="31"/>
      <c r="O174" s="37"/>
      <c r="P174" s="37"/>
      <c r="Q174" s="31"/>
      <c r="R174" s="28"/>
      <c r="S174" s="28"/>
    </row>
    <row r="175" spans="1:19" ht="70.5" customHeight="1" x14ac:dyDescent="0.25">
      <c r="A175" s="18"/>
      <c r="B175" s="99" t="s">
        <v>111</v>
      </c>
      <c r="C175" s="100"/>
      <c r="D175" s="100"/>
      <c r="E175" s="100"/>
      <c r="F175" s="30" t="s">
        <v>97</v>
      </c>
      <c r="G175" s="183" t="s">
        <v>118</v>
      </c>
      <c r="H175" s="184"/>
      <c r="I175" s="167"/>
      <c r="J175" s="168"/>
      <c r="K175" s="236">
        <f>G100</f>
        <v>138300</v>
      </c>
      <c r="L175" s="237"/>
      <c r="M175" s="13">
        <f>K175</f>
        <v>138300</v>
      </c>
      <c r="N175" s="13"/>
      <c r="O175" s="83">
        <f>K100</f>
        <v>138296</v>
      </c>
      <c r="P175" s="83">
        <f>O175</f>
        <v>138296</v>
      </c>
      <c r="Q175" s="31"/>
      <c r="R175" s="28">
        <f>O175-K175</f>
        <v>-4</v>
      </c>
      <c r="S175" s="28">
        <f>R175</f>
        <v>-4</v>
      </c>
    </row>
    <row r="176" spans="1:19" ht="23.25" customHeight="1" x14ac:dyDescent="0.25">
      <c r="A176" s="18"/>
      <c r="B176" s="93" t="s">
        <v>232</v>
      </c>
      <c r="C176" s="94"/>
      <c r="D176" s="94"/>
      <c r="E176" s="94"/>
      <c r="F176" s="94"/>
      <c r="G176" s="94"/>
      <c r="H176" s="94"/>
      <c r="I176" s="94"/>
      <c r="J176" s="94"/>
      <c r="K176" s="94"/>
      <c r="L176" s="94"/>
      <c r="M176" s="94"/>
      <c r="N176" s="94"/>
      <c r="O176" s="94"/>
      <c r="P176" s="94"/>
      <c r="Q176" s="94"/>
      <c r="R176" s="94"/>
      <c r="S176" s="95"/>
    </row>
    <row r="177" spans="1:19" ht="18.75" customHeight="1" x14ac:dyDescent="0.25">
      <c r="A177" s="18"/>
      <c r="B177" s="185" t="s">
        <v>91</v>
      </c>
      <c r="C177" s="186"/>
      <c r="D177" s="186"/>
      <c r="E177" s="186"/>
      <c r="F177" s="30"/>
      <c r="G177" s="183"/>
      <c r="H177" s="184"/>
      <c r="I177" s="167"/>
      <c r="J177" s="168"/>
      <c r="K177" s="142"/>
      <c r="L177" s="143"/>
      <c r="M177" s="36"/>
      <c r="N177" s="31"/>
      <c r="O177" s="37"/>
      <c r="P177" s="37"/>
      <c r="Q177" s="31"/>
      <c r="R177" s="28"/>
      <c r="S177" s="28"/>
    </row>
    <row r="178" spans="1:19" ht="34.5" customHeight="1" x14ac:dyDescent="0.25">
      <c r="A178" s="18"/>
      <c r="B178" s="212" t="s">
        <v>112</v>
      </c>
      <c r="C178" s="213"/>
      <c r="D178" s="213"/>
      <c r="E178" s="213"/>
      <c r="F178" s="30" t="s">
        <v>98</v>
      </c>
      <c r="G178" s="183" t="s">
        <v>118</v>
      </c>
      <c r="H178" s="184"/>
      <c r="I178" s="167"/>
      <c r="J178" s="168"/>
      <c r="K178" s="234">
        <v>4</v>
      </c>
      <c r="L178" s="235"/>
      <c r="M178" s="38">
        <f>K178</f>
        <v>4</v>
      </c>
      <c r="N178" s="38"/>
      <c r="O178" s="39">
        <v>4</v>
      </c>
      <c r="P178" s="39">
        <f>O178</f>
        <v>4</v>
      </c>
      <c r="Q178" s="38"/>
      <c r="R178" s="28">
        <f>O178-K178</f>
        <v>0</v>
      </c>
      <c r="S178" s="28">
        <f t="shared" ref="S178:S185" si="17">R178</f>
        <v>0</v>
      </c>
    </row>
    <row r="179" spans="1:19" ht="26.25" customHeight="1" x14ac:dyDescent="0.25">
      <c r="A179" s="18"/>
      <c r="B179" s="212" t="s">
        <v>113</v>
      </c>
      <c r="C179" s="213"/>
      <c r="D179" s="213"/>
      <c r="E179" s="213"/>
      <c r="F179" s="30" t="s">
        <v>98</v>
      </c>
      <c r="G179" s="183" t="s">
        <v>42</v>
      </c>
      <c r="H179" s="184"/>
      <c r="I179" s="167"/>
      <c r="J179" s="168"/>
      <c r="K179" s="234">
        <v>3</v>
      </c>
      <c r="L179" s="235"/>
      <c r="M179" s="38">
        <f>K179</f>
        <v>3</v>
      </c>
      <c r="N179" s="38"/>
      <c r="O179" s="39">
        <v>3</v>
      </c>
      <c r="P179" s="39">
        <f>O179</f>
        <v>3</v>
      </c>
      <c r="Q179" s="38"/>
      <c r="R179" s="28">
        <f>O179-K179</f>
        <v>0</v>
      </c>
      <c r="S179" s="28">
        <f t="shared" si="17"/>
        <v>0</v>
      </c>
    </row>
    <row r="180" spans="1:19" ht="20.25" customHeight="1" x14ac:dyDescent="0.25">
      <c r="A180" s="18"/>
      <c r="B180" s="185" t="s">
        <v>94</v>
      </c>
      <c r="C180" s="186"/>
      <c r="D180" s="186"/>
      <c r="E180" s="186"/>
      <c r="F180" s="30"/>
      <c r="G180" s="183"/>
      <c r="H180" s="184"/>
      <c r="I180" s="167"/>
      <c r="J180" s="168"/>
      <c r="K180" s="142"/>
      <c r="L180" s="143"/>
      <c r="M180" s="36"/>
      <c r="N180" s="31"/>
      <c r="O180" s="37"/>
      <c r="P180" s="37"/>
      <c r="Q180" s="31"/>
      <c r="R180" s="28"/>
      <c r="S180" s="28"/>
    </row>
    <row r="181" spans="1:19" ht="35.25" customHeight="1" x14ac:dyDescent="0.25">
      <c r="A181" s="18"/>
      <c r="B181" s="212" t="s">
        <v>114</v>
      </c>
      <c r="C181" s="213"/>
      <c r="D181" s="213"/>
      <c r="E181" s="213"/>
      <c r="F181" s="30" t="s">
        <v>97</v>
      </c>
      <c r="G181" s="182" t="s">
        <v>39</v>
      </c>
      <c r="H181" s="182"/>
      <c r="I181" s="167"/>
      <c r="J181" s="168"/>
      <c r="K181" s="230">
        <f>72000/K178</f>
        <v>18000</v>
      </c>
      <c r="L181" s="230"/>
      <c r="M181" s="28">
        <f>K181</f>
        <v>18000</v>
      </c>
      <c r="N181" s="28"/>
      <c r="O181" s="40">
        <f>K101/O178</f>
        <v>17999.005000000001</v>
      </c>
      <c r="P181" s="40">
        <f>O181</f>
        <v>17999.005000000001</v>
      </c>
      <c r="Q181" s="31"/>
      <c r="R181" s="28">
        <f>O181-K181</f>
        <v>-0.99499999999898137</v>
      </c>
      <c r="S181" s="28">
        <f t="shared" si="17"/>
        <v>-0.99499999999898137</v>
      </c>
    </row>
    <row r="182" spans="1:19" ht="24.75" customHeight="1" x14ac:dyDescent="0.25">
      <c r="A182" s="18"/>
      <c r="B182" s="212" t="s">
        <v>115</v>
      </c>
      <c r="C182" s="213"/>
      <c r="D182" s="213"/>
      <c r="E182" s="213"/>
      <c r="F182" s="30" t="s">
        <v>97</v>
      </c>
      <c r="G182" s="182" t="s">
        <v>39</v>
      </c>
      <c r="H182" s="182"/>
      <c r="I182" s="167"/>
      <c r="J182" s="168"/>
      <c r="K182" s="230">
        <f>66300/K179</f>
        <v>22100</v>
      </c>
      <c r="L182" s="230"/>
      <c r="M182" s="28">
        <f>K182</f>
        <v>22100</v>
      </c>
      <c r="N182" s="28"/>
      <c r="O182" s="40">
        <f>K102/O179</f>
        <v>22099.993333333332</v>
      </c>
      <c r="P182" s="40">
        <f>O182</f>
        <v>22099.993333333332</v>
      </c>
      <c r="Q182" s="31"/>
      <c r="R182" s="28">
        <f>O182-K182</f>
        <v>-6.6666666680248454E-3</v>
      </c>
      <c r="S182" s="28">
        <f t="shared" si="17"/>
        <v>-6.6666666680248454E-3</v>
      </c>
    </row>
    <row r="183" spans="1:19" ht="20.25" customHeight="1" x14ac:dyDescent="0.25">
      <c r="A183" s="18"/>
      <c r="B183" s="93" t="s">
        <v>236</v>
      </c>
      <c r="C183" s="94"/>
      <c r="D183" s="94"/>
      <c r="E183" s="94"/>
      <c r="F183" s="94"/>
      <c r="G183" s="94"/>
      <c r="H183" s="94"/>
      <c r="I183" s="94"/>
      <c r="J183" s="94"/>
      <c r="K183" s="94"/>
      <c r="L183" s="94"/>
      <c r="M183" s="94"/>
      <c r="N183" s="94"/>
      <c r="O183" s="94"/>
      <c r="P183" s="94"/>
      <c r="Q183" s="94"/>
      <c r="R183" s="94"/>
      <c r="S183" s="95"/>
    </row>
    <row r="184" spans="1:19" ht="21.75" customHeight="1" x14ac:dyDescent="0.25">
      <c r="A184" s="18"/>
      <c r="B184" s="195" t="s">
        <v>116</v>
      </c>
      <c r="C184" s="196"/>
      <c r="D184" s="196"/>
      <c r="E184" s="196"/>
      <c r="F184" s="30"/>
      <c r="G184" s="183"/>
      <c r="H184" s="184"/>
      <c r="I184" s="167"/>
      <c r="J184" s="168"/>
      <c r="K184" s="211"/>
      <c r="L184" s="211"/>
      <c r="M184" s="36"/>
      <c r="N184" s="31"/>
      <c r="O184" s="37"/>
      <c r="P184" s="37"/>
      <c r="Q184" s="31"/>
      <c r="R184" s="28"/>
      <c r="S184" s="28"/>
    </row>
    <row r="185" spans="1:19" ht="53.25" customHeight="1" x14ac:dyDescent="0.25">
      <c r="A185" s="18"/>
      <c r="B185" s="193" t="s">
        <v>43</v>
      </c>
      <c r="C185" s="194"/>
      <c r="D185" s="194"/>
      <c r="E185" s="194"/>
      <c r="F185" s="30" t="s">
        <v>37</v>
      </c>
      <c r="G185" s="182" t="s">
        <v>39</v>
      </c>
      <c r="H185" s="182"/>
      <c r="I185" s="167"/>
      <c r="J185" s="168"/>
      <c r="K185" s="211">
        <f>K175/7549211.54*100</f>
        <v>1.8319793963542848</v>
      </c>
      <c r="L185" s="211"/>
      <c r="M185" s="36">
        <f>K185</f>
        <v>1.8319793963542848</v>
      </c>
      <c r="N185" s="31"/>
      <c r="O185" s="37">
        <f>O175/7549211.54*100</f>
        <v>1.8319264106884465</v>
      </c>
      <c r="P185" s="37">
        <f>O185</f>
        <v>1.8319264106884465</v>
      </c>
      <c r="Q185" s="31"/>
      <c r="R185" s="28">
        <f>O185-K185</f>
        <v>-5.2985665838223284E-5</v>
      </c>
      <c r="S185" s="28">
        <f t="shared" si="17"/>
        <v>-5.2985665838223284E-5</v>
      </c>
    </row>
    <row r="186" spans="1:19" ht="71.25" customHeight="1" x14ac:dyDescent="0.25">
      <c r="A186" s="18">
        <v>7</v>
      </c>
      <c r="B186" s="202" t="s">
        <v>120</v>
      </c>
      <c r="C186" s="203"/>
      <c r="D186" s="203"/>
      <c r="E186" s="203"/>
      <c r="F186" s="30"/>
      <c r="G186" s="183"/>
      <c r="H186" s="184"/>
      <c r="I186" s="167"/>
      <c r="J186" s="168"/>
      <c r="K186" s="142"/>
      <c r="L186" s="143"/>
      <c r="M186" s="36"/>
      <c r="N186" s="31"/>
      <c r="O186" s="37"/>
      <c r="P186" s="37"/>
      <c r="Q186" s="31"/>
      <c r="R186" s="28"/>
      <c r="S186" s="28"/>
    </row>
    <row r="187" spans="1:19" ht="20.25" customHeight="1" x14ac:dyDescent="0.25">
      <c r="A187" s="18"/>
      <c r="B187" s="195" t="s">
        <v>110</v>
      </c>
      <c r="C187" s="196"/>
      <c r="D187" s="196"/>
      <c r="E187" s="196"/>
      <c r="F187" s="30"/>
      <c r="G187" s="208"/>
      <c r="H187" s="209"/>
      <c r="I187" s="167"/>
      <c r="J187" s="168"/>
      <c r="K187" s="142"/>
      <c r="L187" s="143"/>
      <c r="M187" s="36"/>
      <c r="N187" s="31"/>
      <c r="O187" s="37"/>
      <c r="P187" s="37"/>
      <c r="Q187" s="31"/>
      <c r="R187" s="28"/>
      <c r="S187" s="28"/>
    </row>
    <row r="188" spans="1:19" ht="36" customHeight="1" x14ac:dyDescent="0.25">
      <c r="A188" s="18"/>
      <c r="B188" s="99" t="s">
        <v>119</v>
      </c>
      <c r="C188" s="100"/>
      <c r="D188" s="100"/>
      <c r="E188" s="100"/>
      <c r="F188" s="30" t="s">
        <v>97</v>
      </c>
      <c r="G188" s="183" t="s">
        <v>107</v>
      </c>
      <c r="H188" s="184"/>
      <c r="I188" s="167"/>
      <c r="J188" s="168"/>
      <c r="K188" s="144">
        <f>G104</f>
        <v>7200000</v>
      </c>
      <c r="L188" s="145"/>
      <c r="M188" s="28">
        <f>K188</f>
        <v>7200000</v>
      </c>
      <c r="N188" s="28"/>
      <c r="O188" s="40">
        <f>K104</f>
        <v>7198396.1600000001</v>
      </c>
      <c r="P188" s="40">
        <f>O188</f>
        <v>7198396.1600000001</v>
      </c>
      <c r="Q188" s="31"/>
      <c r="R188" s="28">
        <f>O188-K188</f>
        <v>-1603.839999999851</v>
      </c>
      <c r="S188" s="28">
        <f>R188</f>
        <v>-1603.839999999851</v>
      </c>
    </row>
    <row r="189" spans="1:19" ht="20.25" customHeight="1" x14ac:dyDescent="0.25">
      <c r="A189" s="18"/>
      <c r="B189" s="96" t="s">
        <v>231</v>
      </c>
      <c r="C189" s="97"/>
      <c r="D189" s="97"/>
      <c r="E189" s="97"/>
      <c r="F189" s="97"/>
      <c r="G189" s="97"/>
      <c r="H189" s="97"/>
      <c r="I189" s="97"/>
      <c r="J189" s="97"/>
      <c r="K189" s="97"/>
      <c r="L189" s="97"/>
      <c r="M189" s="97"/>
      <c r="N189" s="97"/>
      <c r="O189" s="97"/>
      <c r="P189" s="97"/>
      <c r="Q189" s="97"/>
      <c r="R189" s="97"/>
      <c r="S189" s="98"/>
    </row>
    <row r="190" spans="1:19" ht="20.25" customHeight="1" x14ac:dyDescent="0.25">
      <c r="A190" s="18"/>
      <c r="B190" s="33" t="s">
        <v>116</v>
      </c>
      <c r="C190" s="34"/>
      <c r="D190" s="34"/>
      <c r="E190" s="34"/>
      <c r="F190" s="30"/>
      <c r="G190" s="183"/>
      <c r="H190" s="184"/>
      <c r="I190" s="167"/>
      <c r="J190" s="168"/>
      <c r="K190" s="142"/>
      <c r="L190" s="143"/>
      <c r="M190" s="36"/>
      <c r="N190" s="31"/>
      <c r="O190" s="37"/>
      <c r="P190" s="37"/>
      <c r="Q190" s="31"/>
      <c r="R190" s="28"/>
      <c r="S190" s="28"/>
    </row>
    <row r="191" spans="1:19" ht="53.25" customHeight="1" x14ac:dyDescent="0.25">
      <c r="A191" s="18"/>
      <c r="B191" s="193" t="s">
        <v>43</v>
      </c>
      <c r="C191" s="194"/>
      <c r="D191" s="194"/>
      <c r="E191" s="194"/>
      <c r="F191" s="30" t="s">
        <v>37</v>
      </c>
      <c r="G191" s="182" t="s">
        <v>39</v>
      </c>
      <c r="H191" s="182"/>
      <c r="I191" s="167"/>
      <c r="J191" s="168"/>
      <c r="K191" s="142">
        <f>K188/143805000*100</f>
        <v>5.006780014603109</v>
      </c>
      <c r="L191" s="143">
        <f>L188/143805000*100</f>
        <v>0</v>
      </c>
      <c r="M191" s="36">
        <f>K191</f>
        <v>5.006780014603109</v>
      </c>
      <c r="N191" s="31"/>
      <c r="O191" s="37">
        <f>O188/143805000*100</f>
        <v>5.0056647265394112</v>
      </c>
      <c r="P191" s="37">
        <f>O191</f>
        <v>5.0056647265394112</v>
      </c>
      <c r="Q191" s="31"/>
      <c r="R191" s="28">
        <f>O191-K191</f>
        <v>-1.1152880636977613E-3</v>
      </c>
      <c r="S191" s="28">
        <f>R191</f>
        <v>-1.1152880636977613E-3</v>
      </c>
    </row>
    <row r="192" spans="1:19" ht="53.25" customHeight="1" x14ac:dyDescent="0.25">
      <c r="A192" s="18">
        <v>8</v>
      </c>
      <c r="B192" s="188" t="s">
        <v>121</v>
      </c>
      <c r="C192" s="188"/>
      <c r="D192" s="188"/>
      <c r="E192" s="188"/>
      <c r="F192" s="17"/>
      <c r="G192" s="191"/>
      <c r="H192" s="191"/>
      <c r="I192" s="167"/>
      <c r="J192" s="168"/>
      <c r="K192" s="142"/>
      <c r="L192" s="143"/>
      <c r="M192" s="36"/>
      <c r="N192" s="31"/>
      <c r="O192" s="31"/>
      <c r="P192" s="31"/>
      <c r="Q192" s="31"/>
      <c r="R192" s="28"/>
      <c r="S192" s="28"/>
    </row>
    <row r="193" spans="1:19" ht="18" customHeight="1" x14ac:dyDescent="0.25">
      <c r="A193" s="18"/>
      <c r="B193" s="189" t="s">
        <v>110</v>
      </c>
      <c r="C193" s="189"/>
      <c r="D193" s="189"/>
      <c r="E193" s="189"/>
      <c r="F193" s="16"/>
      <c r="G193" s="182"/>
      <c r="H193" s="182"/>
      <c r="I193" s="167"/>
      <c r="J193" s="168"/>
      <c r="K193" s="142"/>
      <c r="L193" s="143"/>
      <c r="M193" s="36"/>
      <c r="N193" s="31"/>
      <c r="O193" s="31"/>
      <c r="P193" s="31"/>
      <c r="Q193" s="31"/>
      <c r="R193" s="28"/>
      <c r="S193" s="28"/>
    </row>
    <row r="194" spans="1:19" ht="53.25" customHeight="1" x14ac:dyDescent="0.25">
      <c r="A194" s="18"/>
      <c r="B194" s="190" t="s">
        <v>122</v>
      </c>
      <c r="C194" s="190"/>
      <c r="D194" s="190"/>
      <c r="E194" s="190"/>
      <c r="F194" s="30" t="s">
        <v>97</v>
      </c>
      <c r="G194" s="192" t="s">
        <v>123</v>
      </c>
      <c r="H194" s="192"/>
      <c r="I194" s="167"/>
      <c r="J194" s="168"/>
      <c r="K194" s="144">
        <f>G108</f>
        <v>2000000</v>
      </c>
      <c r="L194" s="145"/>
      <c r="M194" s="28">
        <f>K194</f>
        <v>2000000</v>
      </c>
      <c r="N194" s="28"/>
      <c r="O194" s="28">
        <f>K108</f>
        <v>2000000</v>
      </c>
      <c r="P194" s="28">
        <f>O194</f>
        <v>2000000</v>
      </c>
      <c r="Q194" s="31"/>
      <c r="R194" s="28">
        <f>O194-K194</f>
        <v>0</v>
      </c>
      <c r="S194" s="28">
        <f>R194</f>
        <v>0</v>
      </c>
    </row>
    <row r="195" spans="1:19" ht="19.5" customHeight="1" x14ac:dyDescent="0.25">
      <c r="A195" s="18"/>
      <c r="B195" s="189" t="s">
        <v>220</v>
      </c>
      <c r="C195" s="189"/>
      <c r="D195" s="189"/>
      <c r="E195" s="189"/>
      <c r="F195" s="16"/>
      <c r="G195" s="182"/>
      <c r="H195" s="182"/>
      <c r="I195" s="167"/>
      <c r="J195" s="168"/>
      <c r="K195" s="142"/>
      <c r="L195" s="143"/>
      <c r="M195" s="36"/>
      <c r="N195" s="31"/>
      <c r="O195" s="31"/>
      <c r="P195" s="31"/>
      <c r="Q195" s="31"/>
      <c r="R195" s="28"/>
      <c r="S195" s="28"/>
    </row>
    <row r="196" spans="1:19" ht="53.25" customHeight="1" x14ac:dyDescent="0.25">
      <c r="A196" s="18"/>
      <c r="B196" s="113" t="s">
        <v>36</v>
      </c>
      <c r="C196" s="113"/>
      <c r="D196" s="113"/>
      <c r="E196" s="113"/>
      <c r="F196" s="30" t="s">
        <v>37</v>
      </c>
      <c r="G196" s="182" t="s">
        <v>39</v>
      </c>
      <c r="H196" s="182"/>
      <c r="I196" s="167"/>
      <c r="J196" s="168"/>
      <c r="K196" s="211">
        <f>K194/34524846.94*100</f>
        <v>5.7929293748231752</v>
      </c>
      <c r="L196" s="211">
        <f>L194/34524846.94*100</f>
        <v>0</v>
      </c>
      <c r="M196" s="36">
        <f>K196</f>
        <v>5.7929293748231752</v>
      </c>
      <c r="N196" s="31"/>
      <c r="O196" s="37">
        <f>O194/34524846.94*100</f>
        <v>5.7929293748231752</v>
      </c>
      <c r="P196" s="37">
        <f>O196</f>
        <v>5.7929293748231752</v>
      </c>
      <c r="Q196" s="31"/>
      <c r="R196" s="28">
        <f>O196-K196</f>
        <v>0</v>
      </c>
      <c r="S196" s="28">
        <f>R196</f>
        <v>0</v>
      </c>
    </row>
    <row r="197" spans="1:19" ht="79.5" customHeight="1" x14ac:dyDescent="0.25">
      <c r="A197" s="18">
        <v>9</v>
      </c>
      <c r="B197" s="188" t="s">
        <v>124</v>
      </c>
      <c r="C197" s="188"/>
      <c r="D197" s="188"/>
      <c r="E197" s="188"/>
      <c r="F197" s="17"/>
      <c r="G197" s="191"/>
      <c r="H197" s="191"/>
      <c r="I197" s="167"/>
      <c r="J197" s="168"/>
      <c r="K197" s="142"/>
      <c r="L197" s="143"/>
      <c r="M197" s="36"/>
      <c r="N197" s="31"/>
      <c r="O197" s="31"/>
      <c r="P197" s="31"/>
      <c r="Q197" s="31"/>
      <c r="R197" s="28"/>
      <c r="S197" s="28"/>
    </row>
    <row r="198" spans="1:19" ht="15.75" customHeight="1" x14ac:dyDescent="0.25">
      <c r="A198" s="18"/>
      <c r="B198" s="189" t="s">
        <v>110</v>
      </c>
      <c r="C198" s="189"/>
      <c r="D198" s="189"/>
      <c r="E198" s="189"/>
      <c r="F198" s="16"/>
      <c r="G198" s="182"/>
      <c r="H198" s="182"/>
      <c r="I198" s="167"/>
      <c r="J198" s="168"/>
      <c r="K198" s="142"/>
      <c r="L198" s="143"/>
      <c r="M198" s="36"/>
      <c r="N198" s="31"/>
      <c r="O198" s="31"/>
      <c r="P198" s="31"/>
      <c r="Q198" s="31"/>
      <c r="R198" s="28"/>
      <c r="S198" s="28"/>
    </row>
    <row r="199" spans="1:19" ht="65.25" customHeight="1" x14ac:dyDescent="0.25">
      <c r="A199" s="18"/>
      <c r="B199" s="190" t="s">
        <v>125</v>
      </c>
      <c r="C199" s="190"/>
      <c r="D199" s="190"/>
      <c r="E199" s="190"/>
      <c r="F199" s="30" t="s">
        <v>97</v>
      </c>
      <c r="G199" s="192" t="s">
        <v>41</v>
      </c>
      <c r="H199" s="192"/>
      <c r="I199" s="167"/>
      <c r="J199" s="168"/>
      <c r="K199" s="230">
        <f>G110</f>
        <v>1162547</v>
      </c>
      <c r="L199" s="230"/>
      <c r="M199" s="28">
        <f>K199</f>
        <v>1162547</v>
      </c>
      <c r="N199" s="28"/>
      <c r="O199" s="28">
        <f>K110</f>
        <v>1158180.6000000001</v>
      </c>
      <c r="P199" s="28">
        <f>O199</f>
        <v>1158180.6000000001</v>
      </c>
      <c r="Q199" s="28"/>
      <c r="R199" s="28">
        <f>O199-K199</f>
        <v>-4366.3999999999069</v>
      </c>
      <c r="S199" s="28">
        <f>R199</f>
        <v>-4366.3999999999069</v>
      </c>
    </row>
    <row r="200" spans="1:19" ht="21" customHeight="1" x14ac:dyDescent="0.25">
      <c r="A200" s="18"/>
      <c r="B200" s="231" t="s">
        <v>233</v>
      </c>
      <c r="C200" s="232"/>
      <c r="D200" s="232"/>
      <c r="E200" s="232"/>
      <c r="F200" s="232"/>
      <c r="G200" s="232"/>
      <c r="H200" s="232"/>
      <c r="I200" s="232"/>
      <c r="J200" s="232"/>
      <c r="K200" s="232"/>
      <c r="L200" s="232"/>
      <c r="M200" s="232"/>
      <c r="N200" s="232"/>
      <c r="O200" s="232"/>
      <c r="P200" s="232"/>
      <c r="Q200" s="232"/>
      <c r="R200" s="232"/>
      <c r="S200" s="233"/>
    </row>
    <row r="201" spans="1:19" ht="18" customHeight="1" x14ac:dyDescent="0.25">
      <c r="A201" s="18"/>
      <c r="B201" s="189" t="s">
        <v>116</v>
      </c>
      <c r="C201" s="189"/>
      <c r="D201" s="189"/>
      <c r="E201" s="189"/>
      <c r="F201" s="16"/>
      <c r="G201" s="182"/>
      <c r="H201" s="182"/>
      <c r="I201" s="167"/>
      <c r="J201" s="168"/>
      <c r="K201" s="211"/>
      <c r="L201" s="211"/>
      <c r="M201" s="36"/>
      <c r="N201" s="31"/>
      <c r="O201" s="31"/>
      <c r="P201" s="31"/>
      <c r="Q201" s="31"/>
      <c r="R201" s="28"/>
      <c r="S201" s="28"/>
    </row>
    <row r="202" spans="1:19" ht="53.25" customHeight="1" x14ac:dyDescent="0.25">
      <c r="A202" s="18"/>
      <c r="B202" s="113" t="s">
        <v>36</v>
      </c>
      <c r="C202" s="113"/>
      <c r="D202" s="113"/>
      <c r="E202" s="113"/>
      <c r="F202" s="30" t="s">
        <v>37</v>
      </c>
      <c r="G202" s="182" t="s">
        <v>39</v>
      </c>
      <c r="H202" s="182"/>
      <c r="I202" s="167"/>
      <c r="J202" s="168"/>
      <c r="K202" s="211">
        <f>K199/34240045.59*100</f>
        <v>3.3952846147480842</v>
      </c>
      <c r="L202" s="211">
        <f>L199/34240045.59*100</f>
        <v>0</v>
      </c>
      <c r="M202" s="36">
        <f>K202</f>
        <v>3.3952846147480842</v>
      </c>
      <c r="N202" s="31"/>
      <c r="O202" s="37">
        <f>O199/34240045.59*100</f>
        <v>3.3825322952789914</v>
      </c>
      <c r="P202" s="37">
        <f>O202</f>
        <v>3.3825322952789914</v>
      </c>
      <c r="Q202" s="31"/>
      <c r="R202" s="28">
        <f>O202-K202</f>
        <v>-1.2752319469092832E-2</v>
      </c>
      <c r="S202" s="28">
        <f>R202</f>
        <v>-1.2752319469092832E-2</v>
      </c>
    </row>
    <row r="203" spans="1:19" ht="22.5" customHeight="1" x14ac:dyDescent="0.25">
      <c r="A203" s="18"/>
      <c r="B203" s="231" t="s">
        <v>210</v>
      </c>
      <c r="C203" s="232"/>
      <c r="D203" s="232"/>
      <c r="E203" s="232"/>
      <c r="F203" s="232"/>
      <c r="G203" s="232"/>
      <c r="H203" s="232"/>
      <c r="I203" s="232"/>
      <c r="J203" s="232"/>
      <c r="K203" s="232"/>
      <c r="L203" s="232"/>
      <c r="M203" s="232"/>
      <c r="N203" s="232"/>
      <c r="O203" s="232"/>
      <c r="P203" s="232"/>
      <c r="Q203" s="232"/>
      <c r="R203" s="232"/>
      <c r="S203" s="233"/>
    </row>
    <row r="204" spans="1:19" ht="64.5" customHeight="1" x14ac:dyDescent="0.25">
      <c r="A204" s="18">
        <v>10</v>
      </c>
      <c r="B204" s="188" t="s">
        <v>126</v>
      </c>
      <c r="C204" s="188"/>
      <c r="D204" s="188"/>
      <c r="E204" s="188"/>
      <c r="F204" s="17"/>
      <c r="G204" s="191"/>
      <c r="H204" s="191"/>
      <c r="I204" s="167"/>
      <c r="J204" s="168"/>
      <c r="K204" s="142"/>
      <c r="L204" s="143"/>
      <c r="M204" s="36"/>
      <c r="N204" s="31"/>
      <c r="O204" s="31"/>
      <c r="P204" s="31"/>
      <c r="Q204" s="31"/>
      <c r="R204" s="28"/>
      <c r="S204" s="28"/>
    </row>
    <row r="205" spans="1:19" ht="17.25" customHeight="1" x14ac:dyDescent="0.25">
      <c r="A205" s="18"/>
      <c r="B205" s="189" t="s">
        <v>221</v>
      </c>
      <c r="C205" s="189"/>
      <c r="D205" s="189"/>
      <c r="E205" s="189"/>
      <c r="F205" s="16"/>
      <c r="G205" s="182"/>
      <c r="H205" s="182"/>
      <c r="I205" s="167"/>
      <c r="J205" s="168"/>
      <c r="K205" s="142"/>
      <c r="L205" s="143"/>
      <c r="M205" s="36"/>
      <c r="N205" s="31"/>
      <c r="O205" s="31"/>
      <c r="P205" s="31"/>
      <c r="Q205" s="31"/>
      <c r="R205" s="28"/>
      <c r="S205" s="28"/>
    </row>
    <row r="206" spans="1:19" ht="56.25" customHeight="1" x14ac:dyDescent="0.25">
      <c r="A206" s="18"/>
      <c r="B206" s="190" t="s">
        <v>127</v>
      </c>
      <c r="C206" s="190"/>
      <c r="D206" s="190"/>
      <c r="E206" s="190"/>
      <c r="F206" s="30" t="s">
        <v>97</v>
      </c>
      <c r="G206" s="192" t="s">
        <v>42</v>
      </c>
      <c r="H206" s="192"/>
      <c r="I206" s="167"/>
      <c r="J206" s="168"/>
      <c r="K206" s="230">
        <f>G117</f>
        <v>195900</v>
      </c>
      <c r="L206" s="230"/>
      <c r="M206" s="28">
        <f>K206</f>
        <v>195900</v>
      </c>
      <c r="N206" s="28"/>
      <c r="O206" s="28">
        <f>K117</f>
        <v>195900</v>
      </c>
      <c r="P206" s="28">
        <f>O206</f>
        <v>195900</v>
      </c>
      <c r="Q206" s="28"/>
      <c r="R206" s="28">
        <f>O206-K206</f>
        <v>0</v>
      </c>
      <c r="S206" s="28">
        <f>R206</f>
        <v>0</v>
      </c>
    </row>
    <row r="207" spans="1:19" ht="20.25" customHeight="1" x14ac:dyDescent="0.25">
      <c r="A207" s="18"/>
      <c r="B207" s="189" t="s">
        <v>220</v>
      </c>
      <c r="C207" s="189"/>
      <c r="D207" s="189"/>
      <c r="E207" s="189"/>
      <c r="F207" s="30"/>
      <c r="G207" s="182"/>
      <c r="H207" s="182"/>
      <c r="I207" s="167"/>
      <c r="J207" s="168"/>
      <c r="K207" s="211"/>
      <c r="L207" s="211"/>
      <c r="M207" s="36"/>
      <c r="N207" s="31"/>
      <c r="O207" s="31"/>
      <c r="P207" s="31"/>
      <c r="Q207" s="31"/>
      <c r="R207" s="31"/>
      <c r="S207" s="31"/>
    </row>
    <row r="208" spans="1:19" ht="51" customHeight="1" x14ac:dyDescent="0.25">
      <c r="A208" s="18"/>
      <c r="B208" s="113" t="s">
        <v>36</v>
      </c>
      <c r="C208" s="113"/>
      <c r="D208" s="113"/>
      <c r="E208" s="113"/>
      <c r="F208" s="30" t="s">
        <v>37</v>
      </c>
      <c r="G208" s="182" t="s">
        <v>39</v>
      </c>
      <c r="H208" s="182"/>
      <c r="I208" s="167"/>
      <c r="J208" s="168"/>
      <c r="K208" s="211">
        <f>K206/7306614.61*100</f>
        <v>2.6811322405302009</v>
      </c>
      <c r="L208" s="211">
        <f>L206/34240045.59*100</f>
        <v>0</v>
      </c>
      <c r="M208" s="36">
        <f>K208</f>
        <v>2.6811322405302009</v>
      </c>
      <c r="N208" s="31"/>
      <c r="O208" s="37">
        <f>O206/7306614.61*100</f>
        <v>2.6811322405302009</v>
      </c>
      <c r="P208" s="37">
        <f>O208</f>
        <v>2.6811322405302009</v>
      </c>
      <c r="Q208" s="31"/>
      <c r="R208" s="28">
        <f>O208-K208</f>
        <v>0</v>
      </c>
      <c r="S208" s="28">
        <f>R208</f>
        <v>0</v>
      </c>
    </row>
    <row r="209" spans="1:19" ht="33" customHeight="1" x14ac:dyDescent="0.25">
      <c r="A209" s="18"/>
      <c r="B209" s="102" t="s">
        <v>238</v>
      </c>
      <c r="C209" s="102"/>
      <c r="D209" s="102"/>
      <c r="E209" s="102"/>
      <c r="F209" s="102"/>
      <c r="G209" s="102"/>
      <c r="H209" s="102"/>
      <c r="I209" s="102"/>
      <c r="J209" s="102"/>
      <c r="K209" s="102"/>
      <c r="L209" s="102"/>
      <c r="M209" s="102"/>
      <c r="N209" s="102"/>
      <c r="O209" s="102"/>
      <c r="P209" s="102"/>
      <c r="Q209" s="102"/>
      <c r="R209" s="102"/>
      <c r="S209" s="102"/>
    </row>
    <row r="210" spans="1:19" ht="18" customHeight="1" x14ac:dyDescent="0.25">
      <c r="A210" s="8"/>
      <c r="B210" s="89"/>
      <c r="C210" s="89"/>
      <c r="D210" s="89"/>
      <c r="E210" s="89"/>
      <c r="F210" s="90"/>
      <c r="G210" s="90"/>
      <c r="H210" s="90"/>
      <c r="I210" s="15"/>
      <c r="J210" s="15"/>
      <c r="K210" s="91"/>
      <c r="L210" s="91"/>
      <c r="M210" s="92"/>
      <c r="N210" s="50"/>
      <c r="O210" s="91"/>
      <c r="P210" s="91"/>
      <c r="Q210" s="50"/>
      <c r="R210" s="51"/>
      <c r="S210" s="51"/>
    </row>
    <row r="211" spans="1:19" x14ac:dyDescent="0.25">
      <c r="B211" s="15"/>
      <c r="C211" s="15"/>
      <c r="D211" s="15"/>
      <c r="E211" s="15"/>
      <c r="F211" s="14"/>
      <c r="G211" s="14"/>
      <c r="H211" s="14"/>
      <c r="I211" s="14"/>
      <c r="J211" s="14"/>
      <c r="K211" s="14"/>
    </row>
    <row r="212" spans="1:19" ht="15.75" x14ac:dyDescent="0.25">
      <c r="A212" s="86" t="s">
        <v>211</v>
      </c>
      <c r="B212" s="15"/>
      <c r="C212" s="15"/>
      <c r="D212" s="15"/>
      <c r="E212" s="15"/>
      <c r="F212" s="14"/>
      <c r="G212" s="14"/>
      <c r="H212" s="14"/>
      <c r="I212" s="14"/>
      <c r="J212" s="14"/>
      <c r="K212" s="14"/>
    </row>
    <row r="213" spans="1:19" x14ac:dyDescent="0.25">
      <c r="B213" s="15"/>
      <c r="C213" s="15"/>
      <c r="D213" s="15"/>
      <c r="E213" s="15"/>
      <c r="F213" s="14"/>
      <c r="G213" s="14"/>
      <c r="H213" s="14"/>
      <c r="I213" s="14"/>
      <c r="J213" s="14"/>
      <c r="K213" s="14"/>
    </row>
    <row r="214" spans="1:19" ht="15.75" x14ac:dyDescent="0.25">
      <c r="B214" s="86" t="s">
        <v>237</v>
      </c>
    </row>
    <row r="216" spans="1:19" ht="15.75" x14ac:dyDescent="0.25">
      <c r="B216" s="3" t="s">
        <v>22</v>
      </c>
    </row>
    <row r="217" spans="1:19" ht="15.75" x14ac:dyDescent="0.25">
      <c r="B217" s="11" t="s">
        <v>23</v>
      </c>
      <c r="H217" s="137"/>
      <c r="I217" s="137"/>
      <c r="M217" s="109" t="s">
        <v>26</v>
      </c>
      <c r="N217" s="109"/>
    </row>
    <row r="218" spans="1:19" x14ac:dyDescent="0.25">
      <c r="H218" s="125" t="s">
        <v>24</v>
      </c>
      <c r="I218" s="125"/>
      <c r="M218" s="105" t="s">
        <v>25</v>
      </c>
      <c r="N218" s="105"/>
    </row>
    <row r="219" spans="1:19" x14ac:dyDescent="0.25">
      <c r="H219" s="87"/>
      <c r="I219" s="87"/>
      <c r="M219" s="88"/>
      <c r="N219" s="88"/>
    </row>
    <row r="220" spans="1:19" ht="15.75" x14ac:dyDescent="0.25">
      <c r="B220" s="49" t="s">
        <v>222</v>
      </c>
    </row>
    <row r="221" spans="1:19" ht="15.75" x14ac:dyDescent="0.25">
      <c r="B221" s="49" t="s">
        <v>223</v>
      </c>
      <c r="H221" s="137"/>
      <c r="I221" s="137"/>
      <c r="M221" s="109" t="s">
        <v>239</v>
      </c>
      <c r="N221" s="109"/>
    </row>
    <row r="222" spans="1:19" x14ac:dyDescent="0.25">
      <c r="H222" s="125" t="s">
        <v>24</v>
      </c>
      <c r="I222" s="125"/>
      <c r="M222" s="105" t="s">
        <v>25</v>
      </c>
      <c r="N222" s="105"/>
    </row>
  </sheetData>
  <mergeCells count="526">
    <mergeCell ref="B103:P103"/>
    <mergeCell ref="B107:P107"/>
    <mergeCell ref="B115:P115"/>
    <mergeCell ref="Q122:S122"/>
    <mergeCell ref="B105:E105"/>
    <mergeCell ref="B106:E106"/>
    <mergeCell ref="B110:E110"/>
    <mergeCell ref="I110:J110"/>
    <mergeCell ref="K110:L110"/>
    <mergeCell ref="I111:J111"/>
    <mergeCell ref="I123:J123"/>
    <mergeCell ref="I124:J124"/>
    <mergeCell ref="I122:M122"/>
    <mergeCell ref="B122:H123"/>
    <mergeCell ref="B124:H124"/>
    <mergeCell ref="K123:L123"/>
    <mergeCell ref="B125:H125"/>
    <mergeCell ref="B59:P59"/>
    <mergeCell ref="B60:P60"/>
    <mergeCell ref="B61:P61"/>
    <mergeCell ref="B62:P62"/>
    <mergeCell ref="B99:P99"/>
    <mergeCell ref="I125:J125"/>
    <mergeCell ref="I98:J98"/>
    <mergeCell ref="K98:L98"/>
    <mergeCell ref="K124:L124"/>
    <mergeCell ref="B102:E102"/>
    <mergeCell ref="B100:E100"/>
    <mergeCell ref="B96:P96"/>
    <mergeCell ref="I100:J100"/>
    <mergeCell ref="K100:L100"/>
    <mergeCell ref="B95:E95"/>
    <mergeCell ref="B97:E97"/>
    <mergeCell ref="B98:E98"/>
    <mergeCell ref="B101:E101"/>
    <mergeCell ref="B111:E111"/>
    <mergeCell ref="I113:J113"/>
    <mergeCell ref="K113:L113"/>
    <mergeCell ref="B112:E112"/>
    <mergeCell ref="I112:J112"/>
    <mergeCell ref="K112:L112"/>
    <mergeCell ref="I58:J58"/>
    <mergeCell ref="B56:E56"/>
    <mergeCell ref="B57:E57"/>
    <mergeCell ref="B58:E58"/>
    <mergeCell ref="I53:J53"/>
    <mergeCell ref="I55:J55"/>
    <mergeCell ref="I56:J56"/>
    <mergeCell ref="I57:J57"/>
    <mergeCell ref="B52:E52"/>
    <mergeCell ref="B53:E53"/>
    <mergeCell ref="B54:E54"/>
    <mergeCell ref="B55:E55"/>
    <mergeCell ref="K55:L55"/>
    <mergeCell ref="K56:L56"/>
    <mergeCell ref="I54:J54"/>
    <mergeCell ref="K57:L57"/>
    <mergeCell ref="K58:L58"/>
    <mergeCell ref="K192:L192"/>
    <mergeCell ref="K193:L193"/>
    <mergeCell ref="K174:L174"/>
    <mergeCell ref="K175:L175"/>
    <mergeCell ref="K182:L182"/>
    <mergeCell ref="K184:L184"/>
    <mergeCell ref="K185:L185"/>
    <mergeCell ref="B189:S189"/>
    <mergeCell ref="K171:L171"/>
    <mergeCell ref="K173:L173"/>
    <mergeCell ref="K177:L177"/>
    <mergeCell ref="K178:L178"/>
    <mergeCell ref="K179:L179"/>
    <mergeCell ref="K181:L181"/>
    <mergeCell ref="K206:L206"/>
    <mergeCell ref="K207:L207"/>
    <mergeCell ref="K204:L204"/>
    <mergeCell ref="K205:L205"/>
    <mergeCell ref="B200:S200"/>
    <mergeCell ref="B203:S203"/>
    <mergeCell ref="B207:E207"/>
    <mergeCell ref="B202:E202"/>
    <mergeCell ref="K160:L160"/>
    <mergeCell ref="B164:E164"/>
    <mergeCell ref="K208:L208"/>
    <mergeCell ref="I129:M129"/>
    <mergeCell ref="K196:L196"/>
    <mergeCell ref="K197:L197"/>
    <mergeCell ref="K198:L198"/>
    <mergeCell ref="K199:L199"/>
    <mergeCell ref="K201:L201"/>
    <mergeCell ref="K202:L202"/>
    <mergeCell ref="B137:E137"/>
    <mergeCell ref="B138:E138"/>
    <mergeCell ref="G137:H137"/>
    <mergeCell ref="B143:S143"/>
    <mergeCell ref="G142:H142"/>
    <mergeCell ref="I206:J206"/>
    <mergeCell ref="K144:L144"/>
    <mergeCell ref="K145:L145"/>
    <mergeCell ref="K154:L154"/>
    <mergeCell ref="K146:L146"/>
    <mergeCell ref="K170:L170"/>
    <mergeCell ref="I195:J195"/>
    <mergeCell ref="I192:J192"/>
    <mergeCell ref="I193:J193"/>
    <mergeCell ref="I194:J194"/>
    <mergeCell ref="I187:J187"/>
    <mergeCell ref="K194:L194"/>
    <mergeCell ref="K195:L195"/>
    <mergeCell ref="K190:L190"/>
    <mergeCell ref="K191:L191"/>
    <mergeCell ref="I196:J196"/>
    <mergeCell ref="I197:J197"/>
    <mergeCell ref="I198:J198"/>
    <mergeCell ref="I207:J207"/>
    <mergeCell ref="I208:J208"/>
    <mergeCell ref="I199:J199"/>
    <mergeCell ref="I201:J201"/>
    <mergeCell ref="I202:J202"/>
    <mergeCell ref="I204:J204"/>
    <mergeCell ref="I205:J205"/>
    <mergeCell ref="I188:J188"/>
    <mergeCell ref="I190:J190"/>
    <mergeCell ref="I191:J191"/>
    <mergeCell ref="G138:H138"/>
    <mergeCell ref="B146:E146"/>
    <mergeCell ref="G146:H146"/>
    <mergeCell ref="G140:H140"/>
    <mergeCell ref="G141:H141"/>
    <mergeCell ref="B145:E145"/>
    <mergeCell ref="G161:H161"/>
    <mergeCell ref="B140:E140"/>
    <mergeCell ref="B141:E141"/>
    <mergeCell ref="B142:E142"/>
    <mergeCell ref="K155:L155"/>
    <mergeCell ref="K156:L156"/>
    <mergeCell ref="K157:L157"/>
    <mergeCell ref="K153:L153"/>
    <mergeCell ref="I160:J160"/>
    <mergeCell ref="I141:J141"/>
    <mergeCell ref="I142:J142"/>
    <mergeCell ref="I146:J146"/>
    <mergeCell ref="K142:L142"/>
    <mergeCell ref="B176:S176"/>
    <mergeCell ref="K158:L158"/>
    <mergeCell ref="K166:L166"/>
    <mergeCell ref="K167:L167"/>
    <mergeCell ref="K168:L168"/>
    <mergeCell ref="G152:H152"/>
    <mergeCell ref="K140:L140"/>
    <mergeCell ref="K141:L141"/>
    <mergeCell ref="I137:J137"/>
    <mergeCell ref="I138:J138"/>
    <mergeCell ref="I140:J140"/>
    <mergeCell ref="K95:L95"/>
    <mergeCell ref="I161:J161"/>
    <mergeCell ref="K161:L161"/>
    <mergeCell ref="B131:E131"/>
    <mergeCell ref="B133:E133"/>
    <mergeCell ref="B144:E144"/>
    <mergeCell ref="B159:E159"/>
    <mergeCell ref="G159:H159"/>
    <mergeCell ref="I159:J159"/>
    <mergeCell ref="B160:E160"/>
    <mergeCell ref="K111:L111"/>
    <mergeCell ref="G133:H133"/>
    <mergeCell ref="B114:E114"/>
    <mergeCell ref="B117:E117"/>
    <mergeCell ref="I91:J91"/>
    <mergeCell ref="K91:L91"/>
    <mergeCell ref="B104:E104"/>
    <mergeCell ref="I104:J104"/>
    <mergeCell ref="K104:L104"/>
    <mergeCell ref="I95:J95"/>
    <mergeCell ref="I178:J178"/>
    <mergeCell ref="B92:E92"/>
    <mergeCell ref="I92:J92"/>
    <mergeCell ref="K92:L92"/>
    <mergeCell ref="B113:E113"/>
    <mergeCell ref="I114:J114"/>
    <mergeCell ref="K114:L114"/>
    <mergeCell ref="I97:J97"/>
    <mergeCell ref="K97:L97"/>
    <mergeCell ref="B94:E94"/>
    <mergeCell ref="B182:E182"/>
    <mergeCell ref="B163:E163"/>
    <mergeCell ref="B91:E91"/>
    <mergeCell ref="B116:E116"/>
    <mergeCell ref="B161:E161"/>
    <mergeCell ref="B185:E185"/>
    <mergeCell ref="B179:E179"/>
    <mergeCell ref="B180:E180"/>
    <mergeCell ref="B178:E178"/>
    <mergeCell ref="B183:S183"/>
    <mergeCell ref="K164:L164"/>
    <mergeCell ref="I84:J84"/>
    <mergeCell ref="K84:L84"/>
    <mergeCell ref="B82:E82"/>
    <mergeCell ref="B83:E83"/>
    <mergeCell ref="B181:E181"/>
    <mergeCell ref="G178:H178"/>
    <mergeCell ref="I173:J173"/>
    <mergeCell ref="I174:J174"/>
    <mergeCell ref="I175:J175"/>
    <mergeCell ref="B84:E84"/>
    <mergeCell ref="I82:J82"/>
    <mergeCell ref="K82:L82"/>
    <mergeCell ref="I83:J83"/>
    <mergeCell ref="K83:L83"/>
    <mergeCell ref="I179:J179"/>
    <mergeCell ref="I106:J106"/>
    <mergeCell ref="K106:L106"/>
    <mergeCell ref="G144:H144"/>
    <mergeCell ref="G145:H145"/>
    <mergeCell ref="B77:E77"/>
    <mergeCell ref="I81:J81"/>
    <mergeCell ref="K81:L81"/>
    <mergeCell ref="B80:E80"/>
    <mergeCell ref="B81:E81"/>
    <mergeCell ref="B78:E78"/>
    <mergeCell ref="B79:E79"/>
    <mergeCell ref="I80:J80"/>
    <mergeCell ref="K80:L80"/>
    <mergeCell ref="I78:J78"/>
    <mergeCell ref="B74:E74"/>
    <mergeCell ref="B75:E75"/>
    <mergeCell ref="I76:J76"/>
    <mergeCell ref="K76:L76"/>
    <mergeCell ref="I74:J74"/>
    <mergeCell ref="K74:L74"/>
    <mergeCell ref="I75:J75"/>
    <mergeCell ref="K75:L75"/>
    <mergeCell ref="B76:E76"/>
    <mergeCell ref="B69:E69"/>
    <mergeCell ref="I73:J73"/>
    <mergeCell ref="K73:L73"/>
    <mergeCell ref="B72:E72"/>
    <mergeCell ref="B73:E73"/>
    <mergeCell ref="B70:E70"/>
    <mergeCell ref="B71:E71"/>
    <mergeCell ref="I72:J72"/>
    <mergeCell ref="K72:L72"/>
    <mergeCell ref="I70:J70"/>
    <mergeCell ref="B148:E148"/>
    <mergeCell ref="I66:J66"/>
    <mergeCell ref="K66:L66"/>
    <mergeCell ref="I67:J67"/>
    <mergeCell ref="G148:H148"/>
    <mergeCell ref="I71:J71"/>
    <mergeCell ref="K71:L71"/>
    <mergeCell ref="I69:J69"/>
    <mergeCell ref="K69:L69"/>
    <mergeCell ref="B68:E68"/>
    <mergeCell ref="B64:E64"/>
    <mergeCell ref="B65:E65"/>
    <mergeCell ref="K67:L67"/>
    <mergeCell ref="B66:E66"/>
    <mergeCell ref="B67:E67"/>
    <mergeCell ref="I68:J68"/>
    <mergeCell ref="K68:L68"/>
    <mergeCell ref="I64:J64"/>
    <mergeCell ref="K64:L64"/>
    <mergeCell ref="I65:J65"/>
    <mergeCell ref="K65:L65"/>
    <mergeCell ref="K70:L70"/>
    <mergeCell ref="I79:J79"/>
    <mergeCell ref="K79:L79"/>
    <mergeCell ref="I77:J77"/>
    <mergeCell ref="K77:L77"/>
    <mergeCell ref="K78:L78"/>
    <mergeCell ref="G181:H181"/>
    <mergeCell ref="G182:H182"/>
    <mergeCell ref="G158:H158"/>
    <mergeCell ref="I180:J180"/>
    <mergeCell ref="G180:H180"/>
    <mergeCell ref="G164:H164"/>
    <mergeCell ref="I164:J164"/>
    <mergeCell ref="G163:H163"/>
    <mergeCell ref="I163:J163"/>
    <mergeCell ref="I177:J177"/>
    <mergeCell ref="B149:E149"/>
    <mergeCell ref="B150:E150"/>
    <mergeCell ref="B152:E152"/>
    <mergeCell ref="B154:E154"/>
    <mergeCell ref="B153:E153"/>
    <mergeCell ref="G166:H166"/>
    <mergeCell ref="B166:E166"/>
    <mergeCell ref="G154:H154"/>
    <mergeCell ref="G149:H149"/>
    <mergeCell ref="G150:H150"/>
    <mergeCell ref="I185:J185"/>
    <mergeCell ref="G153:H153"/>
    <mergeCell ref="G175:H175"/>
    <mergeCell ref="G173:H173"/>
    <mergeCell ref="G174:H174"/>
    <mergeCell ref="G177:H177"/>
    <mergeCell ref="G155:H155"/>
    <mergeCell ref="G156:H156"/>
    <mergeCell ref="G157:H157"/>
    <mergeCell ref="I170:J170"/>
    <mergeCell ref="G171:H171"/>
    <mergeCell ref="B173:E173"/>
    <mergeCell ref="B184:E184"/>
    <mergeCell ref="B174:E174"/>
    <mergeCell ref="B175:E175"/>
    <mergeCell ref="B177:E177"/>
    <mergeCell ref="B172:S172"/>
    <mergeCell ref="I184:J184"/>
    <mergeCell ref="B171:E171"/>
    <mergeCell ref="I182:J182"/>
    <mergeCell ref="B156:E156"/>
    <mergeCell ref="B157:E157"/>
    <mergeCell ref="B158:E158"/>
    <mergeCell ref="B168:E168"/>
    <mergeCell ref="B170:E170"/>
    <mergeCell ref="G170:H170"/>
    <mergeCell ref="B167:E167"/>
    <mergeCell ref="G167:H167"/>
    <mergeCell ref="G160:H160"/>
    <mergeCell ref="B109:E109"/>
    <mergeCell ref="I101:J101"/>
    <mergeCell ref="K101:L101"/>
    <mergeCell ref="I131:J131"/>
    <mergeCell ref="G131:H131"/>
    <mergeCell ref="I105:J105"/>
    <mergeCell ref="K105:L105"/>
    <mergeCell ref="K108:L108"/>
    <mergeCell ref="I116:J116"/>
    <mergeCell ref="K116:L116"/>
    <mergeCell ref="I144:J144"/>
    <mergeCell ref="G168:H168"/>
    <mergeCell ref="B186:E186"/>
    <mergeCell ref="G184:H184"/>
    <mergeCell ref="I181:J181"/>
    <mergeCell ref="I168:J168"/>
    <mergeCell ref="I171:J171"/>
    <mergeCell ref="B169:S169"/>
    <mergeCell ref="K180:L180"/>
    <mergeCell ref="G179:H179"/>
    <mergeCell ref="I150:J150"/>
    <mergeCell ref="K159:L159"/>
    <mergeCell ref="I102:J102"/>
    <mergeCell ref="K102:L102"/>
    <mergeCell ref="K131:L131"/>
    <mergeCell ref="I117:J117"/>
    <mergeCell ref="K117:L117"/>
    <mergeCell ref="K136:L136"/>
    <mergeCell ref="K137:L137"/>
    <mergeCell ref="K138:L138"/>
    <mergeCell ref="B191:E191"/>
    <mergeCell ref="G191:H191"/>
    <mergeCell ref="I186:J186"/>
    <mergeCell ref="K186:L186"/>
    <mergeCell ref="K187:L187"/>
    <mergeCell ref="K188:L188"/>
    <mergeCell ref="G188:H188"/>
    <mergeCell ref="G190:H190"/>
    <mergeCell ref="B187:E187"/>
    <mergeCell ref="G187:H187"/>
    <mergeCell ref="G192:H192"/>
    <mergeCell ref="G193:H193"/>
    <mergeCell ref="G194:H194"/>
    <mergeCell ref="G195:H195"/>
    <mergeCell ref="G196:H196"/>
    <mergeCell ref="B108:E108"/>
    <mergeCell ref="B188:E188"/>
    <mergeCell ref="B155:E155"/>
    <mergeCell ref="G185:H185"/>
    <mergeCell ref="G186:H186"/>
    <mergeCell ref="G197:H197"/>
    <mergeCell ref="G198:H198"/>
    <mergeCell ref="G199:H199"/>
    <mergeCell ref="G201:H201"/>
    <mergeCell ref="B197:E197"/>
    <mergeCell ref="B192:E192"/>
    <mergeCell ref="B193:E193"/>
    <mergeCell ref="B194:E194"/>
    <mergeCell ref="B195:E195"/>
    <mergeCell ref="B196:E196"/>
    <mergeCell ref="G204:H204"/>
    <mergeCell ref="B208:E208"/>
    <mergeCell ref="G205:H205"/>
    <mergeCell ref="G206:H206"/>
    <mergeCell ref="G207:H207"/>
    <mergeCell ref="G208:H208"/>
    <mergeCell ref="B205:E205"/>
    <mergeCell ref="B206:E206"/>
    <mergeCell ref="K152:L152"/>
    <mergeCell ref="K63:L63"/>
    <mergeCell ref="G202:H202"/>
    <mergeCell ref="B204:E204"/>
    <mergeCell ref="I133:J133"/>
    <mergeCell ref="B198:E198"/>
    <mergeCell ref="B199:E199"/>
    <mergeCell ref="I148:J148"/>
    <mergeCell ref="I149:J149"/>
    <mergeCell ref="B201:E201"/>
    <mergeCell ref="I136:J136"/>
    <mergeCell ref="K133:L133"/>
    <mergeCell ref="K134:L134"/>
    <mergeCell ref="B132:M132"/>
    <mergeCell ref="G134:H134"/>
    <mergeCell ref="G136:H136"/>
    <mergeCell ref="B135:S135"/>
    <mergeCell ref="I134:J134"/>
    <mergeCell ref="B134:E134"/>
    <mergeCell ref="B136:E136"/>
    <mergeCell ref="G9:N9"/>
    <mergeCell ref="B22:R22"/>
    <mergeCell ref="F27:M27"/>
    <mergeCell ref="Q129:S129"/>
    <mergeCell ref="B49:E49"/>
    <mergeCell ref="B63:E63"/>
    <mergeCell ref="K54:L54"/>
    <mergeCell ref="K125:L125"/>
    <mergeCell ref="B129:E130"/>
    <mergeCell ref="K93:L93"/>
    <mergeCell ref="I166:J166"/>
    <mergeCell ref="K118:L118"/>
    <mergeCell ref="K163:L163"/>
    <mergeCell ref="I118:J118"/>
    <mergeCell ref="I158:J158"/>
    <mergeCell ref="I152:J152"/>
    <mergeCell ref="I145:J145"/>
    <mergeCell ref="K130:L130"/>
    <mergeCell ref="I153:J153"/>
    <mergeCell ref="I157:J157"/>
    <mergeCell ref="N46:P46"/>
    <mergeCell ref="F46:H46"/>
    <mergeCell ref="A46:A47"/>
    <mergeCell ref="B48:E48"/>
    <mergeCell ref="A122:A123"/>
    <mergeCell ref="I48:J48"/>
    <mergeCell ref="B93:E93"/>
    <mergeCell ref="B50:E50"/>
    <mergeCell ref="B51:E51"/>
    <mergeCell ref="I63:J63"/>
    <mergeCell ref="C24:P24"/>
    <mergeCell ref="K47:L47"/>
    <mergeCell ref="G10:N10"/>
    <mergeCell ref="I52:J52"/>
    <mergeCell ref="I51:J51"/>
    <mergeCell ref="I47:J47"/>
    <mergeCell ref="I46:M46"/>
    <mergeCell ref="K49:L49"/>
    <mergeCell ref="I49:J49"/>
    <mergeCell ref="K50:L50"/>
    <mergeCell ref="I130:J130"/>
    <mergeCell ref="K48:L48"/>
    <mergeCell ref="I93:J93"/>
    <mergeCell ref="I108:J108"/>
    <mergeCell ref="B46:E47"/>
    <mergeCell ref="I94:J94"/>
    <mergeCell ref="B118:E118"/>
    <mergeCell ref="K94:L94"/>
    <mergeCell ref="I109:J109"/>
    <mergeCell ref="K109:L109"/>
    <mergeCell ref="A129:A130"/>
    <mergeCell ref="H221:I221"/>
    <mergeCell ref="G129:H130"/>
    <mergeCell ref="F129:F130"/>
    <mergeCell ref="H217:I217"/>
    <mergeCell ref="H218:I218"/>
    <mergeCell ref="B139:S139"/>
    <mergeCell ref="K148:L148"/>
    <mergeCell ref="K149:L149"/>
    <mergeCell ref="K150:L150"/>
    <mergeCell ref="H222:I222"/>
    <mergeCell ref="I50:J50"/>
    <mergeCell ref="M221:N221"/>
    <mergeCell ref="N129:P129"/>
    <mergeCell ref="N122:P122"/>
    <mergeCell ref="I167:J167"/>
    <mergeCell ref="K53:L53"/>
    <mergeCell ref="I154:J154"/>
    <mergeCell ref="I155:J155"/>
    <mergeCell ref="I156:J156"/>
    <mergeCell ref="H20:I20"/>
    <mergeCell ref="Q20:R20"/>
    <mergeCell ref="Q13:R13"/>
    <mergeCell ref="F14:O14"/>
    <mergeCell ref="Q14:R14"/>
    <mergeCell ref="F16:O16"/>
    <mergeCell ref="Q16:R16"/>
    <mergeCell ref="F13:O13"/>
    <mergeCell ref="E20:F20"/>
    <mergeCell ref="K20:O20"/>
    <mergeCell ref="B13:C13"/>
    <mergeCell ref="B14:C14"/>
    <mergeCell ref="B17:C17"/>
    <mergeCell ref="B16:C16"/>
    <mergeCell ref="B20:C20"/>
    <mergeCell ref="F17:O17"/>
    <mergeCell ref="H19:I19"/>
    <mergeCell ref="B19:C19"/>
    <mergeCell ref="E19:F19"/>
    <mergeCell ref="K19:O19"/>
    <mergeCell ref="Q17:R17"/>
    <mergeCell ref="C37:P37"/>
    <mergeCell ref="C31:P31"/>
    <mergeCell ref="C32:P32"/>
    <mergeCell ref="C33:P33"/>
    <mergeCell ref="C34:P34"/>
    <mergeCell ref="C35:P35"/>
    <mergeCell ref="C36:P36"/>
    <mergeCell ref="Q19:R19"/>
    <mergeCell ref="C25:P25"/>
    <mergeCell ref="M218:N218"/>
    <mergeCell ref="M222:N222"/>
    <mergeCell ref="C38:P38"/>
    <mergeCell ref="C39:P39"/>
    <mergeCell ref="C40:P40"/>
    <mergeCell ref="C41:P41"/>
    <mergeCell ref="K51:L51"/>
    <mergeCell ref="M217:N217"/>
    <mergeCell ref="K52:L52"/>
    <mergeCell ref="B85:P85"/>
    <mergeCell ref="B151:S151"/>
    <mergeCell ref="B165:S165"/>
    <mergeCell ref="B162:S162"/>
    <mergeCell ref="B209:S209"/>
    <mergeCell ref="B86:P86"/>
    <mergeCell ref="B87:P87"/>
    <mergeCell ref="B88:P88"/>
    <mergeCell ref="B89:P89"/>
    <mergeCell ref="B90:P90"/>
    <mergeCell ref="B147:S147"/>
  </mergeCells>
  <phoneticPr fontId="17" type="noConversion"/>
  <pageMargins left="0.19685039370078741" right="0.19685039370078741" top="0.19685039370078741" bottom="0.19685039370078741" header="0.31496062992125984" footer="0.31496062992125984"/>
  <pageSetup paperSize="9" scale="67" fitToHeight="0" orientation="landscape" verticalDpi="0" r:id="rId1"/>
  <rowBreaks count="4" manualBreakCount="4">
    <brk id="43" max="18" man="1"/>
    <brk id="96" max="18" man="1"/>
    <brk id="114" max="18" man="1"/>
    <brk id="222"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1217670</vt:lpstr>
      <vt:lpstr>'1217670'!Область_друку</vt:lpstr>
    </vt:vector>
  </TitlesOfParts>
  <Company>Reanimator Extreme Edition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S_Smal</dc:creator>
  <cp:lastModifiedBy>Ліщук Петро Андрійович</cp:lastModifiedBy>
  <cp:lastPrinted>2020-02-17T10:14:34Z</cp:lastPrinted>
  <dcterms:created xsi:type="dcterms:W3CDTF">2019-01-14T08:15:45Z</dcterms:created>
  <dcterms:modified xsi:type="dcterms:W3CDTF">2020-02-17T10:14:47Z</dcterms:modified>
</cp:coreProperties>
</file>