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Відкриті дані паспорти і звіти\ЖКГ паспорти\"/>
    </mc:Choice>
  </mc:AlternateContent>
  <bookViews>
    <workbookView xWindow="0" yWindow="0" windowWidth="24000" windowHeight="9780"/>
  </bookViews>
  <sheets>
    <sheet name="1216030" sheetId="36" r:id="rId1"/>
  </sheets>
  <definedNames>
    <definedName name="_xlnm.Print_Area" localSheetId="0">'1216030'!$A$1:$W$374</definedName>
  </definedNames>
  <calcPr calcId="152511"/>
</workbook>
</file>

<file path=xl/calcChain.xml><?xml version="1.0" encoding="utf-8"?>
<calcChain xmlns="http://schemas.openxmlformats.org/spreadsheetml/2006/main">
  <c r="R292" i="36" l="1"/>
  <c r="U292" i="36" s="1"/>
  <c r="U122" i="36"/>
  <c r="U158" i="36"/>
  <c r="R231" i="36"/>
  <c r="U231" i="36"/>
  <c r="U272" i="36"/>
  <c r="U359" i="36"/>
  <c r="U276" i="36"/>
  <c r="U277" i="36"/>
  <c r="U257" i="36"/>
  <c r="U258" i="36"/>
  <c r="R245" i="36"/>
  <c r="U245" i="36"/>
  <c r="U267" i="36"/>
  <c r="R244" i="36"/>
  <c r="U266" i="36"/>
  <c r="R173" i="36"/>
  <c r="U180" i="36"/>
  <c r="U274" i="36"/>
  <c r="U295" i="36"/>
  <c r="S209" i="36"/>
  <c r="U216" i="36"/>
  <c r="S208" i="36"/>
  <c r="U208" i="36"/>
  <c r="U123" i="36"/>
  <c r="R135" i="36"/>
  <c r="T154" i="36"/>
  <c r="U154" i="36" s="1"/>
  <c r="U219" i="36"/>
  <c r="U354" i="36"/>
  <c r="U218" i="36"/>
  <c r="U217" i="36"/>
  <c r="U214" i="36"/>
  <c r="U198" i="36"/>
  <c r="U197" i="36"/>
  <c r="U337" i="36"/>
  <c r="U335" i="36"/>
  <c r="R103" i="36"/>
  <c r="U119" i="36"/>
  <c r="U156" i="36"/>
  <c r="R304" i="36"/>
  <c r="R306" i="36"/>
  <c r="U306" i="36" s="1"/>
  <c r="U308" i="36"/>
  <c r="U118" i="36"/>
  <c r="R100" i="36"/>
  <c r="R93" i="36" s="1"/>
  <c r="R108" i="36"/>
  <c r="U108" i="36"/>
  <c r="U355" i="36"/>
  <c r="A84" i="36"/>
  <c r="R238" i="36"/>
  <c r="R240" i="36"/>
  <c r="U263" i="36"/>
  <c r="R242" i="36"/>
  <c r="U264" i="36"/>
  <c r="R246" i="36"/>
  <c r="R247" i="36"/>
  <c r="K84" i="36" s="1"/>
  <c r="O84" i="36" s="1"/>
  <c r="R302" i="36"/>
  <c r="M72" i="36"/>
  <c r="Q72" i="36" s="1"/>
  <c r="M65" i="36"/>
  <c r="Q65" i="36" s="1"/>
  <c r="R145" i="36"/>
  <c r="U145" i="36" s="1"/>
  <c r="U157" i="36"/>
  <c r="R164" i="36"/>
  <c r="M67" i="36" s="1"/>
  <c r="Q67" i="36" s="1"/>
  <c r="R225" i="36"/>
  <c r="M69" i="36"/>
  <c r="Q69" i="36" s="1"/>
  <c r="R287" i="36"/>
  <c r="R284" i="36" s="1"/>
  <c r="R314" i="36"/>
  <c r="M73" i="36"/>
  <c r="Q73" i="36" s="1"/>
  <c r="M75" i="36"/>
  <c r="Q75" i="36" s="1"/>
  <c r="M76" i="36"/>
  <c r="O66" i="36"/>
  <c r="T327" i="36"/>
  <c r="T340" i="36" s="1"/>
  <c r="U340" i="36" s="1"/>
  <c r="T328" i="36"/>
  <c r="T326" i="36" s="1"/>
  <c r="T329" i="36"/>
  <c r="U329" i="36" s="1"/>
  <c r="U341" i="36"/>
  <c r="T330" i="36"/>
  <c r="U330" i="36" s="1"/>
  <c r="T331" i="36"/>
  <c r="U331" i="36" s="1"/>
  <c r="T332" i="36"/>
  <c r="U332" i="36" s="1"/>
  <c r="S357" i="36"/>
  <c r="U357" i="36"/>
  <c r="S356" i="36"/>
  <c r="S355" i="36"/>
  <c r="T343" i="36"/>
  <c r="U343" i="36" s="1"/>
  <c r="R316" i="36"/>
  <c r="R320" i="36" s="1"/>
  <c r="U320" i="36" s="1"/>
  <c r="U268" i="36"/>
  <c r="U249" i="36"/>
  <c r="U187" i="36"/>
  <c r="R105" i="36"/>
  <c r="T97" i="36"/>
  <c r="U97" i="36"/>
  <c r="S212" i="36"/>
  <c r="U212" i="36"/>
  <c r="S157" i="36"/>
  <c r="S110" i="36"/>
  <c r="U349" i="36"/>
  <c r="R293" i="36"/>
  <c r="U293" i="36" s="1"/>
  <c r="U275" i="36"/>
  <c r="U265" i="36"/>
  <c r="U166" i="36"/>
  <c r="U199" i="36"/>
  <c r="U244" i="36"/>
  <c r="U152" i="36"/>
  <c r="B371" i="36"/>
  <c r="U269" i="36"/>
  <c r="U183" i="36"/>
  <c r="U121" i="36"/>
  <c r="B47" i="36"/>
  <c r="B48" i="36" s="1"/>
  <c r="B49" i="36" s="1"/>
  <c r="B50" i="36" s="1"/>
  <c r="B51" i="36" s="1"/>
  <c r="B52" i="36" s="1"/>
  <c r="B53" i="36" s="1"/>
  <c r="B54" i="36" s="1"/>
  <c r="B55" i="36" s="1"/>
  <c r="B56" i="36" s="1"/>
  <c r="B57" i="36" s="1"/>
  <c r="B66" i="36"/>
  <c r="B67" i="36"/>
  <c r="B68" i="36" s="1"/>
  <c r="B69" i="36" s="1"/>
  <c r="B70" i="36" s="1"/>
  <c r="B71" i="36" s="1"/>
  <c r="B72" i="36" s="1"/>
  <c r="B73" i="36" s="1"/>
  <c r="B74" i="36" s="1"/>
  <c r="B75" i="36" s="1"/>
  <c r="B76" i="36" s="1"/>
  <c r="Q76" i="36"/>
  <c r="U94" i="36"/>
  <c r="U95" i="36"/>
  <c r="U99" i="36"/>
  <c r="U104" i="36"/>
  <c r="U107" i="36"/>
  <c r="U112" i="36"/>
  <c r="U120" i="36"/>
  <c r="U132" i="36"/>
  <c r="U133" i="36"/>
  <c r="U135" i="36"/>
  <c r="R137" i="36"/>
  <c r="U137" i="36"/>
  <c r="T143" i="36"/>
  <c r="U144" i="36"/>
  <c r="U146" i="36"/>
  <c r="U148" i="36"/>
  <c r="U149" i="36"/>
  <c r="W149" i="36"/>
  <c r="U150" i="36"/>
  <c r="U153" i="36"/>
  <c r="U165" i="36"/>
  <c r="U167" i="36"/>
  <c r="U168" i="36"/>
  <c r="U169" i="36"/>
  <c r="U188" i="36"/>
  <c r="U174" i="36"/>
  <c r="U175" i="36"/>
  <c r="U176" i="36"/>
  <c r="U177" i="36"/>
  <c r="U178" i="36"/>
  <c r="U182" i="36"/>
  <c r="U201" i="36"/>
  <c r="U202" i="36"/>
  <c r="U203" i="36"/>
  <c r="U204" i="36"/>
  <c r="U205" i="36"/>
  <c r="U210" i="36"/>
  <c r="U239" i="36"/>
  <c r="U240" i="36"/>
  <c r="U243" i="36"/>
  <c r="U247" i="36"/>
  <c r="U248" i="36"/>
  <c r="U251" i="36"/>
  <c r="U252" i="36"/>
  <c r="U253" i="36"/>
  <c r="U273" i="36"/>
  <c r="U256" i="36"/>
  <c r="U259" i="36"/>
  <c r="R261" i="36"/>
  <c r="T261" i="36" s="1"/>
  <c r="U278" i="36"/>
  <c r="U285" i="36"/>
  <c r="U286" i="36"/>
  <c r="U289" i="36"/>
  <c r="U290" i="36"/>
  <c r="R296" i="36"/>
  <c r="U296" i="36" s="1"/>
  <c r="U327" i="36"/>
  <c r="U333" i="36"/>
  <c r="U336" i="36"/>
  <c r="U351" i="36"/>
  <c r="U352" i="36"/>
  <c r="U207" i="36"/>
  <c r="U196" i="36"/>
  <c r="U100" i="36"/>
  <c r="U255" i="36"/>
  <c r="U254" i="36"/>
  <c r="U185" i="36"/>
  <c r="U106" i="36"/>
  <c r="U105" i="36"/>
  <c r="U170" i="36"/>
  <c r="U96" i="36"/>
  <c r="U98" i="36"/>
  <c r="U229" i="36"/>
  <c r="U246" i="36"/>
  <c r="U242" i="36"/>
  <c r="U130" i="36"/>
  <c r="U316" i="36"/>
  <c r="U356" i="36"/>
  <c r="U241" i="36"/>
  <c r="U304" i="36"/>
  <c r="U184" i="36"/>
  <c r="U115" i="36"/>
  <c r="R143" i="36"/>
  <c r="U143" i="36" s="1"/>
  <c r="U124" i="36"/>
  <c r="U339" i="36"/>
  <c r="U103" i="36"/>
  <c r="U209" i="36"/>
  <c r="U116" i="36"/>
  <c r="U215" i="36"/>
  <c r="U173" i="36"/>
  <c r="U102" i="36"/>
  <c r="U211" i="36"/>
  <c r="U227" i="36"/>
  <c r="T262" i="36"/>
  <c r="U262" i="36"/>
  <c r="U261" i="36"/>
  <c r="U110" i="36"/>
  <c r="R195" i="36"/>
  <c r="R194" i="36" s="1"/>
  <c r="U113" i="36"/>
  <c r="U302" i="36"/>
  <c r="T93" i="36"/>
  <c r="U181" i="36"/>
  <c r="U238" i="36"/>
  <c r="O64" i="36"/>
  <c r="U271" i="36"/>
  <c r="T111" i="36"/>
  <c r="U314" i="36"/>
  <c r="U114" i="36"/>
  <c r="R318" i="36"/>
  <c r="U318" i="36" s="1"/>
  <c r="U225" i="36"/>
  <c r="U195" i="36"/>
  <c r="U111" i="36"/>
  <c r="M71" i="36" l="1"/>
  <c r="Q71" i="36" s="1"/>
  <c r="U284" i="36"/>
  <c r="U93" i="36"/>
  <c r="M64" i="36"/>
  <c r="U194" i="36"/>
  <c r="M68" i="36"/>
  <c r="Q68" i="36" s="1"/>
  <c r="U326" i="36"/>
  <c r="O74" i="36"/>
  <c r="Q74" i="36" s="1"/>
  <c r="R237" i="36"/>
  <c r="U328" i="36"/>
  <c r="M66" i="36"/>
  <c r="Q66" i="36" s="1"/>
  <c r="U164" i="36"/>
  <c r="U287" i="36"/>
  <c r="M70" i="36" l="1"/>
  <c r="Q70" i="36" s="1"/>
  <c r="U237" i="36"/>
  <c r="F32" i="36"/>
  <c r="Q64" i="36"/>
  <c r="Q77" i="36" s="1"/>
  <c r="M77" i="36"/>
  <c r="O77" i="36"/>
  <c r="M83" i="36" s="1"/>
  <c r="M85" i="36" s="1"/>
  <c r="F33" i="36"/>
  <c r="T77" i="36" l="1"/>
  <c r="K83" i="36"/>
  <c r="F31" i="36"/>
  <c r="K85" i="36" l="1"/>
  <c r="O85" i="36" s="1"/>
  <c r="O83" i="36"/>
</calcChain>
</file>

<file path=xl/sharedStrings.xml><?xml version="1.0" encoding="utf-8"?>
<sst xmlns="http://schemas.openxmlformats.org/spreadsheetml/2006/main" count="787" uniqueCount="305">
  <si>
    <t>Начальник управління житлово-комунального господарства</t>
  </si>
  <si>
    <t>В. Новачок</t>
  </si>
  <si>
    <t>кількість природного газу, який постачається до факелу "Вічний вогонь" та "Меморіалу Слави"</t>
  </si>
  <si>
    <t>середні витрати 1 куб м природного газу, який постачається до факелу "Вічний вогонь" та "Меморіалу Слави"</t>
  </si>
  <si>
    <t>обсяг видатків (в т.ч. оплата за послуги з постачання та розподілу природного газу для факелу "Меморіал Слави")</t>
  </si>
  <si>
    <t>середні витрати на поточний ремонт 1 скульптурної форми</t>
  </si>
  <si>
    <t>Виконання заходів Програми забезпечення діяльності комунального підприємства "Муніципальна дружина"</t>
  </si>
  <si>
    <t>кількість контейнерних майданчиків, покриття яких планується відремонтувати</t>
  </si>
  <si>
    <t>кількість контейнерних майданчиків, покриття яких необхідно відремонтувати</t>
  </si>
  <si>
    <t>середня вартість поточного ремонту покриття 1 контейнерного майданчика</t>
  </si>
  <si>
    <t>середні витрати на видалення, кронування та омолодження 1 зеленого насадження</t>
  </si>
  <si>
    <t>середні витрати на ремонт та обслуговання 1 об'єкту малої архітектурної форми</t>
  </si>
  <si>
    <t>Програма утримання та розвитку житлово-комунального господарства та благоустрою м.Хмельницького на 2017-2020 роки</t>
  </si>
  <si>
    <t>середні витрати на 1 куб. м площі очищення стічних вод</t>
  </si>
  <si>
    <t xml:space="preserve">обсяг видатків </t>
  </si>
  <si>
    <t>середні витрати на прибирання 1 кв. м територій</t>
  </si>
  <si>
    <t>демонтаж незаконно встановлених малих архітектурних форм, зовнішньої реклами та білбордів</t>
  </si>
  <si>
    <t>орієнтовна кількість</t>
  </si>
  <si>
    <t>середня вартість поточного ремонту 1 кв. м вулично-дорожньої мережі</t>
  </si>
  <si>
    <t>витрати на охорону 1 новорічної ялинки</t>
  </si>
  <si>
    <t>кількість МАФ, які планується демонтувати</t>
  </si>
  <si>
    <t>середня ватртість демонтажу 1 незаконно встановленого МАФ</t>
  </si>
  <si>
    <t>середні витрати на видаленя 1 куб. м дерева</t>
  </si>
  <si>
    <t>середні витрати на проведення капітального ремонту 1 світлоточки</t>
  </si>
  <si>
    <t xml:space="preserve">кількість працівників </t>
  </si>
  <si>
    <t>кількість об'єктів, що планується відремонтувати</t>
  </si>
  <si>
    <t>кількість підземних контейнерних майданчиків, які планується встановити</t>
  </si>
  <si>
    <t>акт обміру</t>
  </si>
  <si>
    <t>кількість скульптурних форм, які необхідно та планується відремонтувати</t>
  </si>
  <si>
    <t>кількість насосних станцій, що утримуються</t>
  </si>
  <si>
    <t>об'єм поверхневих стічних вод, що необхідно та планується очистити</t>
  </si>
  <si>
    <t>середні витрати на посадку 1 зеленого насадження</t>
  </si>
  <si>
    <t>Завдання 14. Виконання заходів Програми бюджетування за участі громадськості (Бюджет участі) міста Хмельницького на 2017-2019 роки</t>
  </si>
  <si>
    <t>об'єм аварійних дерев, що потрібно та планується видалити</t>
  </si>
  <si>
    <t>кількість нових зелених насаджень, що необхідно та планується посадити</t>
  </si>
  <si>
    <t>кількість проектів землеустрою, які необхідно та планується розробити</t>
  </si>
  <si>
    <t xml:space="preserve">площа територій, що підлягає прибиранню та планується прибирати </t>
  </si>
  <si>
    <t>середня вартість встановлення 1 підземного контейнерного майданчика</t>
  </si>
  <si>
    <t>поточний ремонт малих архітектурних форм (скульптурних композицій автора М.Мазура)</t>
  </si>
  <si>
    <t>площа вулично-дорожньої мережі на якій планується поточний ремонт</t>
  </si>
  <si>
    <t>капітальний ремонт, встановлення підземних контейнерних майданчиків</t>
  </si>
  <si>
    <t>капітальний ремонт-розчистка русла річки Південний Буг від намулу, відкладів, завалів в межах міста Хмельницького  від вул. Трудової до вул. С.Бандери</t>
  </si>
  <si>
    <t>площа дорожньої розмітки, яку планується нанести</t>
  </si>
  <si>
    <t xml:space="preserve">поточний ремонт покриття контейнерних майданчиків по місту </t>
  </si>
  <si>
    <t>рішення сесії міської ради</t>
  </si>
  <si>
    <t>тис. кВт</t>
  </si>
  <si>
    <t>обсяг споживання електроенергії на зовнішнє освітлення в рік</t>
  </si>
  <si>
    <t>обсяг видатків, в т.ч.:</t>
  </si>
  <si>
    <t>регулювання чисельності тварин</t>
  </si>
  <si>
    <t>утримання бездоглядних тварин в притулку</t>
  </si>
  <si>
    <t>середні витрати на регулювання чисельності тварин (на одиницю)</t>
  </si>
  <si>
    <t>обсяг видатків</t>
  </si>
  <si>
    <t>розрахунково</t>
  </si>
  <si>
    <t>(найменування головного розпорядника коштів місцевого бюджету)</t>
  </si>
  <si>
    <t>ПАСПОРТ</t>
  </si>
  <si>
    <t>бюджетної програми місцевого</t>
  </si>
  <si>
    <t>1.</t>
  </si>
  <si>
    <t>2.</t>
  </si>
  <si>
    <t>3.</t>
  </si>
  <si>
    <t>4.</t>
  </si>
  <si>
    <t>5.</t>
  </si>
  <si>
    <t>6.</t>
  </si>
  <si>
    <t>7.</t>
  </si>
  <si>
    <t>тис. кв. м</t>
  </si>
  <si>
    <t>Хмельницької міської ради</t>
  </si>
  <si>
    <t>0620</t>
  </si>
  <si>
    <t>тис. куб. м</t>
  </si>
  <si>
    <t>кв. м</t>
  </si>
  <si>
    <t>куб. м</t>
  </si>
  <si>
    <t>охорона міських новорічних ялинок</t>
  </si>
  <si>
    <t xml:space="preserve">середні видатки на утримання 1 дренажної станції </t>
  </si>
  <si>
    <t xml:space="preserve">тис. кв.м </t>
  </si>
  <si>
    <t>Підвищення рівня благоустрою міста</t>
  </si>
  <si>
    <t>Усього</t>
  </si>
  <si>
    <t>виробнича програма</t>
  </si>
  <si>
    <t>№ з/п</t>
  </si>
  <si>
    <t>Джерело інформації</t>
  </si>
  <si>
    <t>ПОГОДЖЕНО</t>
  </si>
  <si>
    <t>тис.грн.</t>
  </si>
  <si>
    <t>титульний список</t>
  </si>
  <si>
    <t>грн.</t>
  </si>
  <si>
    <t>%</t>
  </si>
  <si>
    <t>розрахунок</t>
  </si>
  <si>
    <t>(підпис)</t>
  </si>
  <si>
    <r>
      <t xml:space="preserve">Наказ </t>
    </r>
    <r>
      <rPr>
        <sz val="12"/>
        <rFont val="Times New Roman"/>
        <family val="1"/>
        <charset val="204"/>
      </rPr>
      <t xml:space="preserve">/ розпорядчий документ </t>
    </r>
  </si>
  <si>
    <t>Затверджено</t>
  </si>
  <si>
    <t>Наказ Міністерства фінансів України</t>
  </si>
  <si>
    <t xml:space="preserve"> </t>
  </si>
  <si>
    <t>9.</t>
  </si>
  <si>
    <t>10.</t>
  </si>
  <si>
    <t>Одиниця виміру</t>
  </si>
  <si>
    <t>акт обстеження</t>
  </si>
  <si>
    <t>га</t>
  </si>
  <si>
    <t>акт інвентаризації</t>
  </si>
  <si>
    <t>26 серпня 2014 року № 836</t>
  </si>
  <si>
    <t>Обсяг бюджетних призначень/ бюджетних асигнувань</t>
  </si>
  <si>
    <t>Назва регіональної цільової програми та підпрограми</t>
  </si>
  <si>
    <t>Загальний фонд</t>
  </si>
  <si>
    <t>Спеціальний фонд</t>
  </si>
  <si>
    <t>Значення показника</t>
  </si>
  <si>
    <t>од.</t>
  </si>
  <si>
    <t xml:space="preserve">середньомісячні витрати на утримання бездоглядних тварин в притулку </t>
  </si>
  <si>
    <t>темп зростання середньомісячної суми утримання бездоглядних тварин в притулку порівняно з попереднім періодом</t>
  </si>
  <si>
    <t xml:space="preserve">попереднє обстеження </t>
  </si>
  <si>
    <t>середня вартість капітального ремонту 1 об'єкту</t>
  </si>
  <si>
    <t>площа кладовищ, яку планується утримувати</t>
  </si>
  <si>
    <t>середньорічні витрати на утримання 1 га кладовища</t>
  </si>
  <si>
    <t>об'єкт</t>
  </si>
  <si>
    <t xml:space="preserve">поточний ремонт внутрішньоквартальних доріг та тротуарів </t>
  </si>
  <si>
    <t>дефектний акт</t>
  </si>
  <si>
    <t>загальна площа кладовищ, що необхідно утримувати</t>
  </si>
  <si>
    <t>середня вартість 1 кв.м дорожньої розмітки</t>
  </si>
  <si>
    <t>видатки на  утримання вулично-дорожньої мережі</t>
  </si>
  <si>
    <t>видатки на поточний ремонт вулично-дорожньої мережі</t>
  </si>
  <si>
    <t>темп зростання середньої вартості  утримання світлофорних об'єктів в порівнянні з попереднім роком</t>
  </si>
  <si>
    <t>службова записка начальника відділу з благоустрою</t>
  </si>
  <si>
    <t>середні витрати на поточний ремонт 1 кв. м площі доріг, тротуарів</t>
  </si>
  <si>
    <t>кількість дитячих майданчиків, що планується відремонтувати</t>
  </si>
  <si>
    <t>середня вартість капітального ремонту 1 дитячого майданчика</t>
  </si>
  <si>
    <t xml:space="preserve">робочий проект на капітальний ремонт - улаштування закритих водостоків на вул. Зарічанській </t>
  </si>
  <si>
    <t>середні витрати на розробку 1 проекту землеустрою</t>
  </si>
  <si>
    <t xml:space="preserve">Назва показника </t>
  </si>
  <si>
    <t>(ініціали та прізвище)</t>
  </si>
  <si>
    <t xml:space="preserve">середні витрати на споживання 1 кВт електроенергії </t>
  </si>
  <si>
    <t>послуги по санітарному очищенню і прибирання міста, які планується здійснювати</t>
  </si>
  <si>
    <t>Завдання 2. Забезпечення благоустрою кладовищ</t>
  </si>
  <si>
    <t>Завдання 3. Проведення поточного / капітального ремонту електричних мереж</t>
  </si>
  <si>
    <t>Завдання 4. Послуги по санітарному очищенню і прибирання міста</t>
  </si>
  <si>
    <t>Завдання 5. Забезпечення утримання в належному технічному стані об’єктів дорожнього господарства</t>
  </si>
  <si>
    <t>Завдання 6. Послуги з постачання та транспортування природного газу для факелу "Вічний вогонь"</t>
  </si>
  <si>
    <t>Завдання 8. Утримання в належному стані об’єктів, задіяних в прийомі поверхневого стоку в дощову каналізацію (очисних споруд, насосних станцій, відкритих колекторів)</t>
  </si>
  <si>
    <t>обсяг видатків на поточний ремонт прибудинкових територій</t>
  </si>
  <si>
    <t>посадка нових зелених насаджень</t>
  </si>
  <si>
    <t>капітальний ремонт зелених насаджень (омолодження)</t>
  </si>
  <si>
    <t>середні витрати на утримання об'єктів зовнішнього освітлення на 1 світлоточку</t>
  </si>
  <si>
    <t>середня вартість поточного ремонту 1 об'єкту благоустрою</t>
  </si>
  <si>
    <t xml:space="preserve">грн. </t>
  </si>
  <si>
    <t>поточний ремонт та утримання вулично-дорожньої мережі</t>
  </si>
  <si>
    <t xml:space="preserve">видатки на безпеку руху </t>
  </si>
  <si>
    <t>кількість  світлофорних об'єктів, які  планується  утримувати</t>
  </si>
  <si>
    <t xml:space="preserve">середня вартість  утримання 100 кв.м  вулиць, доріг  в осіньо- зимовий період  </t>
  </si>
  <si>
    <t xml:space="preserve">середня вартість  утримання 100 кв.м  вулиць, доріг  в весняно-літній  період  </t>
  </si>
  <si>
    <t>середня вартість утримання 1 світлофорного об'єкту</t>
  </si>
  <si>
    <t>послуги по поточному ремонту та утриманню парків і скверів міста</t>
  </si>
  <si>
    <t>послуги по поточному ремонту та утриманню зелених насаджень, штучних споруд та малих архітектурних форм міста (в т.ч. вертикальне озеленення вулиць міста)</t>
  </si>
  <si>
    <t>послуги по поточному ремонту та утриманню мереж зовнішнього освітлення</t>
  </si>
  <si>
    <t>видатки на викошування борщівника Сосновського на території міста</t>
  </si>
  <si>
    <t xml:space="preserve">освітлення міста </t>
  </si>
  <si>
    <t xml:space="preserve">розчистка водовідвідних канав по місту </t>
  </si>
  <si>
    <t>послуги з утримання дренажних насосних станцій вул. Саварчука, Вокзальній, пров. Зенітному</t>
  </si>
  <si>
    <t xml:space="preserve">оплата послуг МКП "Хмельницькводоканал" з очищення поверхневих стічних вод, які утворюються внаслідок випадання атмосферних опадів та потрапляють в господарсько-побутову каналізацію замість зливової </t>
  </si>
  <si>
    <t>темп зростання витрат на утримання дренажних станцій порівняно з попереднім періодом</t>
  </si>
  <si>
    <t xml:space="preserve">ЗАТВЕРДЖЕНО </t>
  </si>
  <si>
    <t>управління житлово-комунального господарства Хмельницької міської ради</t>
  </si>
  <si>
    <t>поточний ремонт зелених насаджень - видалення окремих засохлих та пошкоджених дерев</t>
  </si>
  <si>
    <t>середні витрати на  1 га території, що обслуговується на рік</t>
  </si>
  <si>
    <t>середньорічні витрати на заробітну плату 1 працівника</t>
  </si>
  <si>
    <t>середньорічні витрати на комунальні послуги на 1 працівника</t>
  </si>
  <si>
    <t>середньорічні витрати на придбання матеріалів, обладнання на 1 працівника</t>
  </si>
  <si>
    <t>площа вулиць, мостів, шляхопроводів (доріг, тротуарів),що планується  утримувати в належному стані протягом року</t>
  </si>
  <si>
    <t>капітальний ремонт дитячих майданчиків, в т.ч. проектно-кошторисна документація</t>
  </si>
  <si>
    <t>капітальний ремонт мереж зовнішнього освітлення</t>
  </si>
  <si>
    <t>Завдання 7. Проведення поточного ремонту та утримання об'єктів благоустрою</t>
  </si>
  <si>
    <t>послуга збирання та зберігання небезпечних відходів для подальшої утилізації</t>
  </si>
  <si>
    <t xml:space="preserve">кількість небезпечних відходів, які планується зібрати </t>
  </si>
  <si>
    <t>акт надання послуг</t>
  </si>
  <si>
    <t>т</t>
  </si>
  <si>
    <t>середні витрати на збирання та зберігання 1 т небезпечних відходів для подальшої утилізації</t>
  </si>
  <si>
    <t>С. Ямчук</t>
  </si>
  <si>
    <t>Начальник фінансового управління</t>
  </si>
  <si>
    <t>утримання громадських туалетів</t>
  </si>
  <si>
    <t>питома вага площі кладовищ, що необхідно утримувати, до загальної площі кладовищ, що заплановано утримувати</t>
  </si>
  <si>
    <t>поточний ремонт пішохідних доріжок в парку культури і відпочинку ім. М. Чекмана</t>
  </si>
  <si>
    <t>капітальний ремонт зони відпочинку навколо водойми в мікрорайоні "Озерна" (в т.ч. коригування ПКД, експертиза)</t>
  </si>
  <si>
    <t>капітальний ремонт підпірної стінки в районі парку ім. І. Франка в м.Хмельницькому</t>
  </si>
  <si>
    <t>відповідно до рішень виконавчого комітету</t>
  </si>
  <si>
    <t>(у редакції наказу Міністерства фінансів України</t>
  </si>
  <si>
    <t>гривень, у тому числі</t>
  </si>
  <si>
    <t xml:space="preserve">гривень </t>
  </si>
  <si>
    <t>гривень.</t>
  </si>
  <si>
    <t>Завдання</t>
  </si>
  <si>
    <t>Напрями використання бюджетних коштів</t>
  </si>
  <si>
    <t>Показник</t>
  </si>
  <si>
    <t xml:space="preserve">Показник </t>
  </si>
  <si>
    <t>середні витрати на поточний ремонт 1 об'єкту (прибудинкова територія)</t>
  </si>
  <si>
    <t>орієнтовна вартість</t>
  </si>
  <si>
    <t>захоронення твердих побутових відходів на полігоні ПВ, які вивезені транспортом комунальних підприємств</t>
  </si>
  <si>
    <t>перероблення гілля</t>
  </si>
  <si>
    <t>середні витрати на перероблення 1 куб. м гілля</t>
  </si>
  <si>
    <t>середні витрати на захоронення 1 куб. м твердих побутових відходів на полігоні ПВ</t>
  </si>
  <si>
    <t>затрат</t>
  </si>
  <si>
    <t>продукту</t>
  </si>
  <si>
    <t>ефективності</t>
  </si>
  <si>
    <t>якості</t>
  </si>
  <si>
    <t>Збереження та утримання на належному рівні зеленої зони населеного пункту та поліпшення його екологічних умов</t>
  </si>
  <si>
    <t>Забезпечення благоустрою кладовищ</t>
  </si>
  <si>
    <t>Проведення поточного / капітального ремонту електричних мереж</t>
  </si>
  <si>
    <t>Послуги по санітарному очищенню і прибирання міста</t>
  </si>
  <si>
    <t>Забезпечення утримання в належному технічному стані об’єктів дорожнього господарства</t>
  </si>
  <si>
    <t>Послуги з постачання та транспортування природного газу для факелу "Вічний вогонь"</t>
  </si>
  <si>
    <t>Проведення поточного ремонту та утримання об'єктів благоустрою</t>
  </si>
  <si>
    <t>Утримання в належному стані об’єктів, задіяних в прийомі поверхневого стоку в дощову каналізацію (очисних споруд, насосних станцій, відкритих колекторів)</t>
  </si>
  <si>
    <t>Поточний ремонт прибудинкових територій</t>
  </si>
  <si>
    <t>Послуги з утримання територій загального користування</t>
  </si>
  <si>
    <t>Проведення капітального ремонту об'єктів благоустрою</t>
  </si>
  <si>
    <t>середні витрати на 1 га площі викошування борщівника Сосновського</t>
  </si>
  <si>
    <t>зведена відомість по УМК, комунальних підприємствах</t>
  </si>
  <si>
    <t>Завдання 1. Збереження та утримання на належному рівні зеленої зони населеного пункту та поліпшення його екологічних умов, забезпечення облаштування та утримання окремої території (парку, скверу тощо)</t>
  </si>
  <si>
    <t>Завдання 9. Поточний ремонт прибудинкових територій</t>
  </si>
  <si>
    <t>Завдання 10. Послуги з утримання територій загального користування</t>
  </si>
  <si>
    <t>Завдання 11. Проведення капітального ремонту об'єктів благоустрою</t>
  </si>
  <si>
    <t>Завдання 12. Виконання заходів Програми забезпечення діяльності комунального підприємства "Муніципальна дружина "</t>
  </si>
  <si>
    <t>Завдання 12. Забезпечення діяльності комунального підприємства "Муніципальна дружина"</t>
  </si>
  <si>
    <t xml:space="preserve">питома вага кількості зелених насаджень, що заплановано видалити, кронувати та омолодити до кількості, що необхідно видалити, кронувати та омолоджувати </t>
  </si>
  <si>
    <t xml:space="preserve">питома вага площі викошування борщівника, що заплановано викосити до площі, що  необхідно викосити </t>
  </si>
  <si>
    <t xml:space="preserve">питома вага об'єму аварійних дерев, що заплановано видалити до об'єму дерев, що необхідно видалити </t>
  </si>
  <si>
    <t xml:space="preserve">питома вага кількості зелених насаджень, що заплановано висадити до кількості, що необхідно висадити </t>
  </si>
  <si>
    <t xml:space="preserve">питома вага кількості проектів землеустрою, що заплановано розробити до кількості, що необхідно розробити </t>
  </si>
  <si>
    <t xml:space="preserve">відсоток кількості світлоточок, що заплановано відремонтувати до кількості світлоточок, що  потребують капітального ремонту </t>
  </si>
  <si>
    <t>темп зростання витрат на послугу збирання та зберігання небезпечних відходів для подальшої утилізації порівняно з попереднім періодом</t>
  </si>
  <si>
    <t xml:space="preserve">питома вага площі доріг (тротуарів), що заплановано відремонтувати до площі доріг (тротуарів), що необхідно відремонтувати </t>
  </si>
  <si>
    <t>кількість об'єктів благоустрою, які необхідно відремонтувати</t>
  </si>
  <si>
    <t xml:space="preserve">питома вага кількості контейнерних майданчиків, на яких заплановано відремонтувати покриття до кількості контейнерних майданчиків, на яких необхідно відремонтувати покриття </t>
  </si>
  <si>
    <t xml:space="preserve">питома вага орієнтовного об'єму поверхневих стічних вод, що заплановано очистити до об'єму, що необхідно очистити </t>
  </si>
  <si>
    <t>кількість об'єктів (прибудинкові території), що потребують поточного ремонту та заплановано відремонтувати</t>
  </si>
  <si>
    <t xml:space="preserve">питома вага площі територій,що заплановано прибирати до площі території, що необхідно прибирати </t>
  </si>
  <si>
    <t>штатний розпис</t>
  </si>
  <si>
    <t xml:space="preserve">питома вага обсягу території, що заплановано обслуговувати до обсягу, що необхідно обслуговувати  </t>
  </si>
  <si>
    <t>обсяг території, яку необхідно та планується обслуговувати (парки, сквери, квітники, зелені зони, прибережні смуги, ін.)</t>
  </si>
  <si>
    <t>кількість обєктів малих архітектурних форм, що необхідно та планується ремонтувати та обслуговувати</t>
  </si>
  <si>
    <t>кількість зелених насаджень (дерев, кущів), що необхідно та планується видалити, кронувати та омолоджувати</t>
  </si>
  <si>
    <t>площа борщівника Сосновського, що необхідно та планується викошувати</t>
  </si>
  <si>
    <t xml:space="preserve">кількість світлоточок, які знаходяться на утриманні та плануєтьтся утримувати, здійснювати поточний ремонт </t>
  </si>
  <si>
    <t xml:space="preserve">кількість світлоточок, які  потребують капітального ремонту та планується відремонтувати </t>
  </si>
  <si>
    <t>площа доріг, тротуарів, що необхідно та планується відремонтувати</t>
  </si>
  <si>
    <t>питома вага кількості скульптурних форм, що заплановано відремонтувати до загальної кількості скульптурних форм</t>
  </si>
  <si>
    <t>кількість протоколів про адміністративні правопорушення, що планується скласти в поточному році на 1 працівника</t>
  </si>
  <si>
    <t>кількість протоколів про адміністративні правопорушення, що планується скласти в поточному році</t>
  </si>
  <si>
    <t>динаміка кількості протоколів про адміністративні правопорушення, що планується скласти в поточному році до кількості складених протоколів про адміністративні правопорушення порівняно з попереднім роком</t>
  </si>
  <si>
    <t>проведення просвітницької діяльності, спрямованої на підвищення рівня екологічної свідомості громадян</t>
  </si>
  <si>
    <t xml:space="preserve">Програма популяризації та ефективного впровадження програм у сфері житлово-комунального господарства на 2019 – 2023 роки </t>
  </si>
  <si>
    <t xml:space="preserve">питома вага кількості дитячих майданчиків, що заплановано відремонтувати до кількості дитячих майданчиків, що необхідно відремонтувати </t>
  </si>
  <si>
    <t>кількість дитячих майданчиків, які необхідно та планується відремонтувати</t>
  </si>
  <si>
    <t>листи-звернення</t>
  </si>
  <si>
    <t xml:space="preserve">витрати на проведення просвітницької діяльності </t>
  </si>
  <si>
    <t>від 29 грудня 2018 року № 1209 )</t>
  </si>
  <si>
    <t xml:space="preserve">загального фонду - </t>
  </si>
  <si>
    <t xml:space="preserve">та спеціального фонду - 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</si>
  <si>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</si>
  <si>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</si>
  <si>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Створення сприятливого для життєдіяльності людини довкілля, збереження і охорону навколишнього середовища, забезпечення санітарного благополуччя населення</t>
  </si>
  <si>
    <t>8.</t>
  </si>
  <si>
    <t>11.</t>
  </si>
  <si>
    <t>Підстави для виконання бюджетної програми</t>
  </si>
  <si>
    <t>Мета бюджетної програми</t>
  </si>
  <si>
    <t>Завдання бюджетної програми</t>
  </si>
  <si>
    <t>Перелік місцевих/ регіональних програм, що виконуються у складі бюджетної програми</t>
  </si>
  <si>
    <t>Результативні показники бюджетної програми</t>
  </si>
  <si>
    <t>Фінансове управління Хмельницької міської ради</t>
  </si>
  <si>
    <t>Дата погодження</t>
  </si>
  <si>
    <t>М.П.</t>
  </si>
  <si>
    <t xml:space="preserve">питома вага кількості об'єктів (прибудинкові території), до обстежених та які потребують ремонту </t>
  </si>
  <si>
    <t>питома вага кількості об'єктів, до обстежених та які потребують ремонту</t>
  </si>
  <si>
    <t>капітальний ремонт атракціону «Колесо огляду» в парку культури та відпочинку ім. М. Чекмана в м. Хмельницький</t>
  </si>
  <si>
    <t xml:space="preserve">питома вага кількості МАФ, що заплановано ремонтувати та обслуговувати до кількості, що необхідно ремонтувати та обслуговувати </t>
  </si>
  <si>
    <t>розроблення матеріалів про надання дозволів на розробку проектів землеустрою та розроблення проектів землеустрою щодо відведення земельної ділянки, проведення грунтового та еколого-агрохімічного аналізу земельної ділянки в м. Хмельницькому</t>
  </si>
  <si>
    <t>(код Програмної класифікації видатків  та кредитування місцевого бюджету)</t>
  </si>
  <si>
    <t>бюджету на 2020 рік</t>
  </si>
  <si>
    <t>обсяг річної економії бюджетних коштів на оплату послуг з освітлення міста, в порівняні з пропереднім роком</t>
  </si>
  <si>
    <t>поточний ремонт пішохідної доріжки в районі зони відпочинку на розі вул. Свободи та прс. Миру та будинку №1А на вул. Свободи</t>
  </si>
  <si>
    <t>поточний ремонт розчищення та відновлення берегів ставка в мікрорайоні Озерна</t>
  </si>
  <si>
    <t>вартість поточного ремонту 1 дитячого майданчика</t>
  </si>
  <si>
    <t>темп зниження витрат на охорону ялинок порівняно з попереднім періодом</t>
  </si>
  <si>
    <t>відсоток кількості об’єктів, що заплановано відремонтувати до кількості об’єктів, що необхідно відремонтувати</t>
  </si>
  <si>
    <t>питома вага кількості МАФ, які необхідно демонтувати до кількості, що заплановано демонтувати</t>
  </si>
  <si>
    <t>капітальний ремонт пішохідних доріжок в парку культури і відпочинку ім. М.Чекмана в м. Хмельницькому</t>
  </si>
  <si>
    <t xml:space="preserve">орієнтовна кількість </t>
  </si>
  <si>
    <t>Організація благоустрою населених пунктів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</si>
  <si>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</si>
  <si>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Фунціональної  класифікації видатків  та кредитування бюджету)</t>
  </si>
  <si>
    <t>(код Типової  програмної класифікації видатків  та кредитування місцевого бюджету)</t>
  </si>
  <si>
    <t>03356163</t>
  </si>
  <si>
    <t>(код за ЄДРПОУ)</t>
  </si>
  <si>
    <t>(код бюджету)</t>
  </si>
  <si>
    <t>темп зростання витрат на утримання об'єктів зовнішнього освітлення порівняно з попереднім періодом</t>
  </si>
  <si>
    <t>(найменування відповідального виконавця)</t>
  </si>
  <si>
    <t>темп зростання середньої  вартості поточного ремонту 1 кв.м. вулично-дорожньої мережі в порівнянні з попереднім періодом</t>
  </si>
  <si>
    <t>темп зменшення середньої вартості утримання  1 кв. м  вулиць, доріг  в осіньо-зимовий період в порівнянні з попереднім роком</t>
  </si>
  <si>
    <t>темп зростання середньої вартості утримання  1 кв. м  вулиць, доріг в весняно-літній  період  в порівнянні з попереднім роком</t>
  </si>
  <si>
    <t xml:space="preserve">перелік контейнерних майданчиків </t>
  </si>
  <si>
    <t>темп зростання середньої вартості нанесення дорожньої розмітки в порівнянні з попереднім роком</t>
  </si>
  <si>
    <r>
      <t xml:space="preserve">поточний ремонт дитячого майданчика </t>
    </r>
    <r>
      <rPr>
        <sz val="12"/>
        <color indexed="9"/>
        <rFont val="Times New Roman"/>
        <family val="1"/>
        <charset val="204"/>
      </rPr>
      <t>на вул. Кам’янецькій, 259/1, на вул. Профспілковій</t>
    </r>
  </si>
  <si>
    <t>поточний ремонт об’єкта благоустрою – відновлювальний ремонт споруд, обладнання міського пляжу</t>
  </si>
  <si>
    <t>підготовка пляжу до купального сезону (придбання піску, планування території)</t>
  </si>
  <si>
    <t>кількість споруд, обладнання міського пляжу, які необхідно та планується відремонтувати</t>
  </si>
  <si>
    <t>об'єм піску, що  необхідно та планується придбати</t>
  </si>
  <si>
    <t>середні витрати на придбання 1 т піску</t>
  </si>
  <si>
    <t>середні витрати на поточний ремонт 1 споруди, обладнання міського пляжу</t>
  </si>
  <si>
    <t>питома вага об'єму піску, що планується придбати до об'єму, що необхідно придбати</t>
  </si>
  <si>
    <t xml:space="preserve">питома вага кількості споруд, обладнання міського пляжу, що заплановано відремонтувати до  кількості споруд, обладнання міського пляжу, які необхідно відремонтувати </t>
  </si>
  <si>
    <t>Конституція України, Бюджетний кодекс України, Закон України "Про Державний бюджет України на 2020 рік", Наказ Міністерства фінансів України від 26.08.2014 року № 836 „Про деякі питання запровадження програмно-цільового методу складання та виконання місцевих бюджетів” (із змінами, внесеними згідно з Наказом Міністерства фінансів № 336 від 07.08.2019), Програма утримання та розвитку житлово-комунального господарства та благоустрою м. Хмельницького на 2017-2020 роки, Програма економічного та соціального розвитку міста Хмельницького на 2020 рік, рішення сесії Хмельницької міської ради від 11.12.2019 р. № 6 "Про бюджет міста Хмельницького на 2020 рік"</t>
  </si>
  <si>
    <t>темп зменшення середніх витрат на природний газ, який постачається до факелу "Вічний вогонь" та "Меморіалу Слави" порівняно з попереднім роком</t>
  </si>
  <si>
    <t>договір постачання природного газу</t>
  </si>
  <si>
    <t>середньомісячні витрати на утримання 1 громадського туалету</t>
  </si>
  <si>
    <t>№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</si>
</sst>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2" formatCode="#,##0.0"/>
    <numFmt numFmtId="173" formatCode="0.0"/>
    <numFmt numFmtId="175" formatCode="#,##0.000"/>
    <numFmt numFmtId="177" formatCode="#,##0.00000"/>
    <numFmt numFmtId="187" formatCode="#,##0.00&quot;₴&quot;"/>
    <numFmt numFmtId="188" formatCode="#,##0.000000"/>
  </numFmts>
  <fonts count="36"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Arial1"/>
      <charset val="204"/>
    </font>
    <font>
      <b/>
      <sz val="15"/>
      <color indexed="45"/>
      <name val="Calibri"/>
      <family val="2"/>
      <charset val="204"/>
    </font>
    <font>
      <b/>
      <sz val="13"/>
      <color indexed="45"/>
      <name val="Calibri"/>
      <family val="2"/>
      <charset val="204"/>
    </font>
    <font>
      <b/>
      <sz val="11"/>
      <color indexed="45"/>
      <name val="Calibri"/>
      <family val="2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12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u/>
      <sz val="10"/>
      <name val="Arial Cyr"/>
      <charset val="204"/>
    </font>
    <font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color indexed="9"/>
      <name val="Arial"/>
      <family val="2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color indexed="9"/>
      <name val="Arial"/>
      <family val="2"/>
      <charset val="204"/>
    </font>
    <font>
      <sz val="11"/>
      <name val="Arial"/>
      <family val="2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2"/>
      <color indexed="9"/>
      <name val="Times New Roman"/>
      <family val="1"/>
      <charset val="204"/>
    </font>
    <font>
      <sz val="10"/>
      <name val="Arial"/>
      <family val="2"/>
      <charset val="204"/>
    </font>
    <font>
      <sz val="8"/>
      <color rgb="FFFF0000"/>
      <name val="Arial"/>
      <family val="2"/>
      <charset val="204"/>
    </font>
    <font>
      <sz val="8"/>
      <color theme="1" tint="0.49998474074526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indexed="38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2" fillId="0" borderId="0" applyBorder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33" fillId="0" borderId="0"/>
    <xf numFmtId="0" fontId="1" fillId="0" borderId="0"/>
    <xf numFmtId="0" fontId="6" fillId="0" borderId="0">
      <alignment horizontal="left"/>
    </xf>
    <xf numFmtId="0" fontId="13" fillId="0" borderId="0"/>
  </cellStyleXfs>
  <cellXfs count="380">
    <xf numFmtId="0" fontId="0" fillId="0" borderId="0" xfId="0" applyAlignment="1">
      <alignment horizontal="left"/>
    </xf>
    <xf numFmtId="0" fontId="14" fillId="0" borderId="0" xfId="9" applyFont="1" applyAlignment="1"/>
    <xf numFmtId="0" fontId="13" fillId="0" borderId="0" xfId="9"/>
    <xf numFmtId="0" fontId="7" fillId="0" borderId="0" xfId="9" applyFont="1" applyAlignment="1"/>
    <xf numFmtId="0" fontId="9" fillId="0" borderId="0" xfId="9" applyFont="1" applyAlignment="1"/>
    <xf numFmtId="0" fontId="13" fillId="0" borderId="0" xfId="9" applyBorder="1"/>
    <xf numFmtId="0" fontId="8" fillId="0" borderId="4" xfId="9" applyFont="1" applyBorder="1" applyAlignment="1"/>
    <xf numFmtId="0" fontId="7" fillId="0" borderId="0" xfId="9" applyFont="1" applyBorder="1" applyAlignment="1"/>
    <xf numFmtId="0" fontId="10" fillId="0" borderId="0" xfId="9" applyFont="1" applyBorder="1" applyAlignment="1">
      <alignment vertical="center"/>
    </xf>
    <xf numFmtId="0" fontId="7" fillId="0" borderId="4" xfId="9" applyFont="1" applyBorder="1" applyAlignment="1"/>
    <xf numFmtId="0" fontId="7" fillId="0" borderId="0" xfId="9" applyFont="1" applyAlignment="1">
      <alignment horizontal="center"/>
    </xf>
    <xf numFmtId="0" fontId="9" fillId="0" borderId="5" xfId="9" applyFont="1" applyBorder="1" applyAlignment="1"/>
    <xf numFmtId="0" fontId="7" fillId="0" borderId="0" xfId="9" applyFont="1" applyBorder="1" applyAlignment="1">
      <alignment vertical="top"/>
    </xf>
    <xf numFmtId="0" fontId="7" fillId="0" borderId="5" xfId="9" applyFont="1" applyBorder="1" applyAlignment="1"/>
    <xf numFmtId="4" fontId="12" fillId="0" borderId="0" xfId="9" applyNumberFormat="1" applyFont="1" applyBorder="1" applyAlignment="1">
      <alignment vertical="center"/>
    </xf>
    <xf numFmtId="2" fontId="12" fillId="0" borderId="0" xfId="9" applyNumberFormat="1" applyFont="1" applyBorder="1" applyAlignment="1">
      <alignment vertical="center"/>
    </xf>
    <xf numFmtId="0" fontId="7" fillId="0" borderId="0" xfId="9" applyFont="1" applyAlignment="1">
      <alignment horizontal="center" vertical="justify"/>
    </xf>
    <xf numFmtId="0" fontId="7" fillId="0" borderId="0" xfId="9" applyFont="1"/>
    <xf numFmtId="0" fontId="7" fillId="0" borderId="0" xfId="8" applyFont="1" applyAlignment="1">
      <alignment horizontal="center"/>
    </xf>
    <xf numFmtId="0" fontId="7" fillId="0" borderId="0" xfId="8" applyFont="1" applyAlignment="1"/>
    <xf numFmtId="0" fontId="7" fillId="0" borderId="0" xfId="8" applyFont="1" applyBorder="1" applyAlignment="1"/>
    <xf numFmtId="1" fontId="7" fillId="0" borderId="0" xfId="8" applyNumberFormat="1" applyFont="1" applyBorder="1" applyAlignment="1">
      <alignment horizontal="center" vertical="center" wrapText="1"/>
    </xf>
    <xf numFmtId="0" fontId="7" fillId="0" borderId="0" xfId="8" applyFont="1" applyBorder="1" applyAlignment="1">
      <alignment horizontal="left" vertical="center" wrapText="1"/>
    </xf>
    <xf numFmtId="0" fontId="7" fillId="0" borderId="0" xfId="9" applyFont="1" applyBorder="1"/>
    <xf numFmtId="1" fontId="7" fillId="0" borderId="6" xfId="8" applyNumberFormat="1" applyFont="1" applyBorder="1" applyAlignment="1">
      <alignment horizontal="center" vertical="center" wrapText="1"/>
    </xf>
    <xf numFmtId="0" fontId="7" fillId="0" borderId="6" xfId="8" applyFont="1" applyBorder="1" applyAlignment="1">
      <alignment horizontal="center" vertical="center" wrapText="1"/>
    </xf>
    <xf numFmtId="0" fontId="0" fillId="0" borderId="0" xfId="0" applyAlignment="1"/>
    <xf numFmtId="0" fontId="11" fillId="0" borderId="6" xfId="8" applyFont="1" applyBorder="1" applyAlignment="1">
      <alignment horizontal="center" vertical="center" wrapText="1"/>
    </xf>
    <xf numFmtId="0" fontId="15" fillId="0" borderId="7" xfId="9" applyFont="1" applyBorder="1"/>
    <xf numFmtId="0" fontId="0" fillId="0" borderId="0" xfId="0" applyBorder="1" applyAlignment="1">
      <alignment horizontal="left"/>
    </xf>
    <xf numFmtId="0" fontId="16" fillId="0" borderId="0" xfId="9" applyFont="1" applyAlignment="1">
      <alignment horizontal="right"/>
    </xf>
    <xf numFmtId="0" fontId="7" fillId="0" borderId="0" xfId="8" applyFont="1" applyBorder="1" applyAlignment="1">
      <alignment horizontal="center" vertical="center" wrapText="1"/>
    </xf>
    <xf numFmtId="0" fontId="16" fillId="0" borderId="4" xfId="9" applyFont="1" applyBorder="1" applyAlignment="1"/>
    <xf numFmtId="0" fontId="0" fillId="0" borderId="0" xfId="0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0" fillId="0" borderId="7" xfId="0" applyBorder="1" applyAlignment="1">
      <alignment horizontal="left"/>
    </xf>
    <xf numFmtId="0" fontId="18" fillId="0" borderId="0" xfId="0" applyFont="1" applyAlignment="1"/>
    <xf numFmtId="0" fontId="7" fillId="0" borderId="0" xfId="9" applyFont="1" applyFill="1" applyBorder="1" applyAlignment="1" applyProtection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21" fillId="0" borderId="0" xfId="0" applyFont="1" applyBorder="1" applyAlignment="1"/>
    <xf numFmtId="0" fontId="7" fillId="0" borderId="0" xfId="0" applyFont="1" applyBorder="1" applyAlignment="1">
      <alignment horizontal="left"/>
    </xf>
    <xf numFmtId="2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/>
    <xf numFmtId="0" fontId="23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7" fillId="0" borderId="0" xfId="8" applyFont="1" applyBorder="1" applyAlignment="1">
      <alignment horizontal="center" wrapText="1"/>
    </xf>
    <xf numFmtId="0" fontId="7" fillId="0" borderId="0" xfId="9" applyNumberFormat="1" applyFont="1" applyFill="1" applyBorder="1" applyAlignment="1" applyProtection="1">
      <alignment vertical="center" wrapText="1"/>
    </xf>
    <xf numFmtId="175" fontId="0" fillId="0" borderId="0" xfId="0" applyNumberFormat="1" applyAlignment="1">
      <alignment horizontal="left"/>
    </xf>
    <xf numFmtId="0" fontId="7" fillId="0" borderId="6" xfId="8" applyFont="1" applyFill="1" applyBorder="1" applyAlignment="1">
      <alignment horizontal="center" vertical="center" wrapText="1"/>
    </xf>
    <xf numFmtId="0" fontId="7" fillId="0" borderId="0" xfId="8" applyFont="1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0" fontId="23" fillId="0" borderId="0" xfId="0" applyFont="1" applyFill="1" applyAlignment="1">
      <alignment horizontal="left"/>
    </xf>
    <xf numFmtId="0" fontId="25" fillId="0" borderId="0" xfId="8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 wrapText="1"/>
    </xf>
    <xf numFmtId="2" fontId="25" fillId="0" borderId="0" xfId="0" applyNumberFormat="1" applyFont="1" applyBorder="1" applyAlignment="1">
      <alignment horizontal="center" vertical="center" wrapText="1"/>
    </xf>
    <xf numFmtId="2" fontId="23" fillId="0" borderId="0" xfId="0" applyNumberFormat="1" applyFont="1" applyAlignment="1">
      <alignment horizontal="left"/>
    </xf>
    <xf numFmtId="0" fontId="26" fillId="0" borderId="0" xfId="0" applyFont="1" applyAlignment="1">
      <alignment horizontal="left"/>
    </xf>
    <xf numFmtId="0" fontId="11" fillId="0" borderId="6" xfId="8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7" fillId="0" borderId="8" xfId="8" applyFont="1" applyBorder="1" applyAlignment="1">
      <alignment vertical="center" wrapText="1"/>
    </xf>
    <xf numFmtId="49" fontId="7" fillId="0" borderId="9" xfId="8" applyNumberFormat="1" applyFont="1" applyBorder="1" applyAlignment="1">
      <alignment horizontal="center" vertical="center" wrapText="1"/>
    </xf>
    <xf numFmtId="0" fontId="7" fillId="0" borderId="7" xfId="8" applyFont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2" fontId="7" fillId="0" borderId="10" xfId="0" applyNumberFormat="1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4" fontId="7" fillId="0" borderId="10" xfId="0" applyNumberFormat="1" applyFont="1" applyFill="1" applyBorder="1" applyAlignment="1">
      <alignment horizontal="center" vertical="center" wrapText="1"/>
    </xf>
    <xf numFmtId="2" fontId="7" fillId="0" borderId="6" xfId="0" applyNumberFormat="1" applyFont="1" applyBorder="1" applyAlignment="1">
      <alignment horizontal="center" vertical="center" wrapText="1"/>
    </xf>
    <xf numFmtId="3" fontId="7" fillId="0" borderId="10" xfId="0" applyNumberFormat="1" applyFont="1" applyFill="1" applyBorder="1" applyAlignment="1">
      <alignment horizontal="center" vertical="center" wrapText="1"/>
    </xf>
    <xf numFmtId="4" fontId="7" fillId="0" borderId="6" xfId="0" applyNumberFormat="1" applyFont="1" applyBorder="1" applyAlignment="1">
      <alignment horizontal="center" vertical="center" wrapText="1"/>
    </xf>
    <xf numFmtId="0" fontId="7" fillId="2" borderId="10" xfId="0" applyNumberFormat="1" applyFont="1" applyFill="1" applyBorder="1" applyAlignment="1">
      <alignment horizontal="center" vertical="center" wrapText="1"/>
    </xf>
    <xf numFmtId="4" fontId="7" fillId="0" borderId="6" xfId="0" applyNumberFormat="1" applyFont="1" applyFill="1" applyBorder="1" applyAlignment="1">
      <alignment horizontal="center" vertical="center" wrapText="1"/>
    </xf>
    <xf numFmtId="0" fontId="28" fillId="0" borderId="6" xfId="0" applyFont="1" applyBorder="1" applyAlignment="1">
      <alignment horizontal="center" wrapText="1"/>
    </xf>
    <xf numFmtId="4" fontId="7" fillId="0" borderId="6" xfId="0" applyNumberFormat="1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24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/>
    </xf>
    <xf numFmtId="1" fontId="7" fillId="0" borderId="6" xfId="0" applyNumberFormat="1" applyFont="1" applyBorder="1" applyAlignment="1">
      <alignment horizontal="center" vertical="center" wrapText="1"/>
    </xf>
    <xf numFmtId="4" fontId="7" fillId="0" borderId="6" xfId="0" applyNumberFormat="1" applyFont="1" applyFill="1" applyBorder="1" applyAlignment="1">
      <alignment vertical="center" wrapText="1"/>
    </xf>
    <xf numFmtId="173" fontId="7" fillId="0" borderId="6" xfId="0" applyNumberFormat="1" applyFont="1" applyFill="1" applyBorder="1" applyAlignment="1">
      <alignment vertical="center" wrapText="1"/>
    </xf>
    <xf numFmtId="173" fontId="24" fillId="2" borderId="6" xfId="0" applyNumberFormat="1" applyFont="1" applyFill="1" applyBorder="1" applyAlignment="1">
      <alignment vertical="center" wrapText="1"/>
    </xf>
    <xf numFmtId="4" fontId="7" fillId="0" borderId="6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 vertical="center"/>
    </xf>
    <xf numFmtId="2" fontId="7" fillId="0" borderId="6" xfId="0" applyNumberFormat="1" applyFont="1" applyFill="1" applyBorder="1" applyAlignment="1">
      <alignment horizontal="center" vertical="center" wrapText="1"/>
    </xf>
    <xf numFmtId="4" fontId="7" fillId="0" borderId="10" xfId="0" applyNumberFormat="1" applyFont="1" applyBorder="1" applyAlignment="1">
      <alignment horizontal="center" vertical="center" wrapText="1"/>
    </xf>
    <xf numFmtId="173" fontId="7" fillId="0" borderId="6" xfId="0" applyNumberFormat="1" applyFont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2" fontId="0" fillId="0" borderId="0" xfId="0" applyNumberFormat="1" applyAlignment="1">
      <alignment horizontal="left"/>
    </xf>
    <xf numFmtId="0" fontId="16" fillId="0" borderId="11" xfId="0" applyFont="1" applyBorder="1" applyAlignment="1">
      <alignment horizontal="center" vertical="center"/>
    </xf>
    <xf numFmtId="3" fontId="7" fillId="0" borderId="10" xfId="8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4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6" xfId="0" applyBorder="1" applyAlignment="1">
      <alignment horizontal="left"/>
    </xf>
    <xf numFmtId="0" fontId="11" fillId="0" borderId="6" xfId="0" applyFont="1" applyBorder="1" applyAlignment="1">
      <alignment horizontal="center" vertical="center"/>
    </xf>
    <xf numFmtId="14" fontId="7" fillId="0" borderId="0" xfId="9" applyNumberFormat="1" applyFont="1" applyFill="1" applyBorder="1" applyAlignment="1"/>
    <xf numFmtId="14" fontId="7" fillId="0" borderId="0" xfId="9" applyNumberFormat="1" applyFont="1" applyFill="1" applyBorder="1" applyAlignment="1">
      <alignment horizontal="left"/>
    </xf>
    <xf numFmtId="14" fontId="7" fillId="0" borderId="0" xfId="9" applyNumberFormat="1" applyFont="1" applyFill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0" fontId="11" fillId="0" borderId="6" xfId="8" applyFont="1" applyBorder="1" applyAlignment="1">
      <alignment horizontal="center" wrapText="1"/>
    </xf>
    <xf numFmtId="0" fontId="16" fillId="0" borderId="0" xfId="0" applyFont="1" applyAlignment="1">
      <alignment horizontal="left"/>
    </xf>
    <xf numFmtId="4" fontId="0" fillId="0" borderId="0" xfId="0" applyNumberFormat="1" applyAlignment="1">
      <alignment horizontal="left"/>
    </xf>
    <xf numFmtId="0" fontId="17" fillId="0" borderId="0" xfId="9" applyFont="1" applyBorder="1" applyAlignment="1">
      <alignment vertical="center"/>
    </xf>
    <xf numFmtId="4" fontId="23" fillId="0" borderId="0" xfId="0" applyNumberFormat="1" applyFont="1" applyAlignment="1">
      <alignment horizontal="left"/>
    </xf>
    <xf numFmtId="1" fontId="7" fillId="2" borderId="6" xfId="0" applyNumberFormat="1" applyFont="1" applyFill="1" applyBorder="1" applyAlignment="1">
      <alignment horizontal="center" vertical="center" wrapText="1"/>
    </xf>
    <xf numFmtId="0" fontId="7" fillId="0" borderId="0" xfId="9" applyFont="1" applyBorder="1" applyAlignment="1">
      <alignment wrapText="1"/>
    </xf>
    <xf numFmtId="0" fontId="7" fillId="0" borderId="0" xfId="9" applyFont="1" applyBorder="1" applyAlignment="1">
      <alignment horizontal="right" vertical="top"/>
    </xf>
    <xf numFmtId="0" fontId="0" fillId="0" borderId="0" xfId="0" applyAlignment="1">
      <alignment horizontal="right"/>
    </xf>
    <xf numFmtId="187" fontId="7" fillId="0" borderId="0" xfId="9" applyNumberFormat="1" applyFont="1" applyBorder="1" applyAlignment="1">
      <alignment vertical="top" wrapText="1"/>
    </xf>
    <xf numFmtId="0" fontId="7" fillId="0" borderId="6" xfId="0" applyNumberFormat="1" applyFont="1" applyFill="1" applyBorder="1" applyAlignment="1">
      <alignment vertical="center" wrapText="1"/>
    </xf>
    <xf numFmtId="172" fontId="7" fillId="0" borderId="6" xfId="0" applyNumberFormat="1" applyFont="1" applyBorder="1" applyAlignment="1">
      <alignment vertical="center" wrapText="1"/>
    </xf>
    <xf numFmtId="4" fontId="7" fillId="0" borderId="10" xfId="0" applyNumberFormat="1" applyFont="1" applyFill="1" applyBorder="1" applyAlignment="1">
      <alignment vertical="center" wrapText="1"/>
    </xf>
    <xf numFmtId="4" fontId="7" fillId="0" borderId="12" xfId="0" applyNumberFormat="1" applyFont="1" applyFill="1" applyBorder="1" applyAlignment="1">
      <alignment vertical="center" wrapText="1"/>
    </xf>
    <xf numFmtId="0" fontId="34" fillId="0" borderId="0" xfId="0" applyFont="1" applyAlignment="1">
      <alignment horizontal="left"/>
    </xf>
    <xf numFmtId="0" fontId="0" fillId="0" borderId="11" xfId="0" applyBorder="1" applyAlignment="1"/>
    <xf numFmtId="0" fontId="35" fillId="0" borderId="0" xfId="0" applyFont="1" applyAlignment="1">
      <alignment horizontal="left"/>
    </xf>
    <xf numFmtId="2" fontId="35" fillId="0" borderId="0" xfId="0" applyNumberFormat="1" applyFont="1" applyAlignment="1">
      <alignment horizontal="left"/>
    </xf>
    <xf numFmtId="4" fontId="7" fillId="0" borderId="0" xfId="0" applyNumberFormat="1" applyFont="1" applyFill="1" applyBorder="1" applyAlignment="1">
      <alignment vertical="center" wrapText="1"/>
    </xf>
    <xf numFmtId="0" fontId="7" fillId="0" borderId="7" xfId="9" applyFont="1" applyBorder="1" applyAlignment="1">
      <alignment horizontal="center" wrapText="1"/>
    </xf>
    <xf numFmtId="49" fontId="7" fillId="0" borderId="7" xfId="0" applyNumberFormat="1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7" fillId="0" borderId="7" xfId="0" applyFont="1" applyBorder="1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11" fillId="0" borderId="6" xfId="8" applyFont="1" applyBorder="1" applyAlignment="1">
      <alignment horizontal="center" vertical="center" wrapText="1"/>
    </xf>
    <xf numFmtId="0" fontId="11" fillId="0" borderId="10" xfId="0" applyFont="1" applyFill="1" applyBorder="1" applyAlignment="1">
      <alignment vertical="center" wrapText="1"/>
    </xf>
    <xf numFmtId="0" fontId="11" fillId="0" borderId="13" xfId="0" applyFont="1" applyFill="1" applyBorder="1" applyAlignment="1">
      <alignment vertical="center" wrapText="1"/>
    </xf>
    <xf numFmtId="0" fontId="11" fillId="0" borderId="12" xfId="0" applyFont="1" applyFill="1" applyBorder="1" applyAlignment="1">
      <alignment vertical="center" wrapText="1"/>
    </xf>
    <xf numFmtId="2" fontId="8" fillId="0" borderId="0" xfId="9" applyNumberFormat="1" applyFont="1" applyBorder="1" applyAlignment="1">
      <alignment horizontal="center" vertical="top" wrapText="1"/>
    </xf>
    <xf numFmtId="187" fontId="7" fillId="0" borderId="14" xfId="9" applyNumberFormat="1" applyFont="1" applyBorder="1" applyAlignment="1">
      <alignment horizontal="center" vertical="top" wrapText="1"/>
    </xf>
    <xf numFmtId="2" fontId="7" fillId="0" borderId="10" xfId="0" applyNumberFormat="1" applyFont="1" applyFill="1" applyBorder="1" applyAlignment="1">
      <alignment horizontal="center" vertical="center" wrapText="1"/>
    </xf>
    <xf numFmtId="2" fontId="7" fillId="0" borderId="12" xfId="0" applyNumberFormat="1" applyFont="1" applyFill="1" applyBorder="1" applyAlignment="1">
      <alignment horizontal="center" vertical="center" wrapText="1"/>
    </xf>
    <xf numFmtId="3" fontId="7" fillId="0" borderId="10" xfId="8" applyNumberFormat="1" applyFont="1" applyFill="1" applyBorder="1" applyAlignment="1">
      <alignment horizontal="center" vertical="center" wrapText="1"/>
    </xf>
    <xf numFmtId="3" fontId="0" fillId="0" borderId="12" xfId="0" applyNumberFormat="1" applyFont="1" applyFill="1" applyBorder="1" applyAlignment="1">
      <alignment horizontal="left"/>
    </xf>
    <xf numFmtId="0" fontId="7" fillId="0" borderId="10" xfId="8" applyFont="1" applyBorder="1" applyAlignment="1">
      <alignment vertical="center" wrapText="1"/>
    </xf>
    <xf numFmtId="0" fontId="7" fillId="0" borderId="13" xfId="8" applyFont="1" applyBorder="1" applyAlignment="1">
      <alignment vertical="center" wrapText="1"/>
    </xf>
    <xf numFmtId="0" fontId="7" fillId="0" borderId="12" xfId="8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2" fontId="7" fillId="0" borderId="6" xfId="0" applyNumberFormat="1" applyFont="1" applyBorder="1" applyAlignment="1">
      <alignment horizontal="center" vertical="center" wrapText="1"/>
    </xf>
    <xf numFmtId="4" fontId="7" fillId="0" borderId="6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0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0" fillId="0" borderId="6" xfId="0" applyBorder="1" applyAlignment="1">
      <alignment horizontal="left"/>
    </xf>
    <xf numFmtId="1" fontId="7" fillId="3" borderId="6" xfId="8" applyNumberFormat="1" applyFont="1" applyFill="1" applyBorder="1" applyAlignment="1">
      <alignment horizontal="center" vertical="center" wrapText="1"/>
    </xf>
    <xf numFmtId="0" fontId="11" fillId="0" borderId="10" xfId="8" applyFont="1" applyBorder="1" applyAlignment="1">
      <alignment vertical="center" wrapText="1"/>
    </xf>
    <xf numFmtId="0" fontId="11" fillId="0" borderId="13" xfId="8" applyFont="1" applyBorder="1" applyAlignment="1">
      <alignment vertical="center" wrapText="1"/>
    </xf>
    <xf numFmtId="0" fontId="11" fillId="0" borderId="12" xfId="8" applyFont="1" applyBorder="1" applyAlignment="1">
      <alignment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3" fontId="7" fillId="0" borderId="6" xfId="0" applyNumberFormat="1" applyFont="1" applyBorder="1" applyAlignment="1">
      <alignment horizontal="center" vertical="center"/>
    </xf>
    <xf numFmtId="0" fontId="7" fillId="0" borderId="10" xfId="0" applyNumberFormat="1" applyFont="1" applyFill="1" applyBorder="1" applyAlignment="1">
      <alignment horizontal="center" vertical="center" wrapText="1"/>
    </xf>
    <xf numFmtId="0" fontId="7" fillId="0" borderId="12" xfId="0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center" wrapText="1"/>
    </xf>
    <xf numFmtId="0" fontId="7" fillId="0" borderId="10" xfId="8" applyFont="1" applyFill="1" applyBorder="1" applyAlignment="1">
      <alignment vertical="center" wrapText="1"/>
    </xf>
    <xf numFmtId="0" fontId="7" fillId="0" borderId="13" xfId="8" applyFont="1" applyFill="1" applyBorder="1" applyAlignment="1">
      <alignment vertical="center" wrapText="1"/>
    </xf>
    <xf numFmtId="0" fontId="7" fillId="0" borderId="12" xfId="8" applyFont="1" applyFill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4" fontId="7" fillId="2" borderId="6" xfId="0" applyNumberFormat="1" applyFont="1" applyFill="1" applyBorder="1" applyAlignment="1">
      <alignment horizontal="center" vertical="center" wrapText="1"/>
    </xf>
    <xf numFmtId="4" fontId="7" fillId="0" borderId="6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16" fillId="0" borderId="6" xfId="0" applyFont="1" applyBorder="1" applyAlignment="1">
      <alignment horizontal="center" vertical="center"/>
    </xf>
    <xf numFmtId="0" fontId="7" fillId="0" borderId="7" xfId="9" applyFont="1" applyBorder="1" applyAlignment="1">
      <alignment horizontal="center"/>
    </xf>
    <xf numFmtId="49" fontId="7" fillId="0" borderId="7" xfId="8" applyNumberFormat="1" applyFont="1" applyBorder="1" applyAlignment="1">
      <alignment horizontal="center" vertical="center" wrapText="1"/>
    </xf>
    <xf numFmtId="0" fontId="8" fillId="0" borderId="0" xfId="9" applyFont="1" applyBorder="1" applyAlignment="1">
      <alignment horizontal="center" vertical="top" wrapText="1"/>
    </xf>
    <xf numFmtId="0" fontId="21" fillId="0" borderId="6" xfId="0" applyFont="1" applyBorder="1" applyAlignment="1">
      <alignment horizontal="center" vertical="center"/>
    </xf>
    <xf numFmtId="0" fontId="7" fillId="0" borderId="10" xfId="0" applyFont="1" applyFill="1" applyBorder="1" applyAlignment="1">
      <alignment vertical="top" wrapText="1"/>
    </xf>
    <xf numFmtId="0" fontId="7" fillId="0" borderId="13" xfId="0" applyFont="1" applyFill="1" applyBorder="1" applyAlignment="1">
      <alignment vertical="top" wrapText="1"/>
    </xf>
    <xf numFmtId="0" fontId="7" fillId="0" borderId="12" xfId="0" applyFont="1" applyFill="1" applyBorder="1" applyAlignment="1">
      <alignment vertical="top" wrapText="1"/>
    </xf>
    <xf numFmtId="175" fontId="7" fillId="0" borderId="6" xfId="0" applyNumberFormat="1" applyFont="1" applyBorder="1" applyAlignment="1">
      <alignment horizontal="center" vertical="center"/>
    </xf>
    <xf numFmtId="177" fontId="7" fillId="0" borderId="6" xfId="0" applyNumberFormat="1" applyFont="1" applyBorder="1" applyAlignment="1">
      <alignment horizontal="center" vertical="center"/>
    </xf>
    <xf numFmtId="3" fontId="7" fillId="0" borderId="6" xfId="0" applyNumberFormat="1" applyFont="1" applyFill="1" applyBorder="1" applyAlignment="1">
      <alignment horizontal="center" vertical="center" wrapText="1"/>
    </xf>
    <xf numFmtId="4" fontId="7" fillId="0" borderId="6" xfId="0" applyNumberFormat="1" applyFont="1" applyBorder="1" applyAlignment="1">
      <alignment horizontal="center" vertical="center" wrapText="1"/>
    </xf>
    <xf numFmtId="4" fontId="7" fillId="0" borderId="10" xfId="0" applyNumberFormat="1" applyFont="1" applyFill="1" applyBorder="1" applyAlignment="1">
      <alignment horizontal="center" vertical="center" wrapText="1"/>
    </xf>
    <xf numFmtId="4" fontId="7" fillId="0" borderId="12" xfId="0" applyNumberFormat="1" applyFont="1" applyFill="1" applyBorder="1" applyAlignment="1">
      <alignment horizontal="center" vertical="center" wrapText="1"/>
    </xf>
    <xf numFmtId="1" fontId="7" fillId="0" borderId="10" xfId="0" applyNumberFormat="1" applyFont="1" applyBorder="1" applyAlignment="1">
      <alignment horizontal="center" vertical="center"/>
    </xf>
    <xf numFmtId="1" fontId="7" fillId="0" borderId="12" xfId="0" applyNumberFormat="1" applyFont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/>
    </xf>
    <xf numFmtId="3" fontId="7" fillId="0" borderId="10" xfId="0" applyNumberFormat="1" applyFont="1" applyBorder="1" applyAlignment="1">
      <alignment horizontal="center" vertical="center"/>
    </xf>
    <xf numFmtId="3" fontId="7" fillId="0" borderId="12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4" fontId="7" fillId="0" borderId="10" xfId="0" applyNumberFormat="1" applyFont="1" applyBorder="1" applyAlignment="1">
      <alignment horizontal="center" vertical="center"/>
    </xf>
    <xf numFmtId="4" fontId="7" fillId="0" borderId="12" xfId="0" applyNumberFormat="1" applyFont="1" applyBorder="1" applyAlignment="1">
      <alignment horizontal="center" vertical="center"/>
    </xf>
    <xf numFmtId="4" fontId="0" fillId="0" borderId="6" xfId="0" applyNumberFormat="1" applyFill="1" applyBorder="1" applyAlignment="1">
      <alignment horizontal="left"/>
    </xf>
    <xf numFmtId="2" fontId="7" fillId="0" borderId="6" xfId="8" applyNumberFormat="1" applyFont="1" applyFill="1" applyBorder="1" applyAlignment="1">
      <alignment horizontal="center" vertical="center" wrapText="1"/>
    </xf>
    <xf numFmtId="2" fontId="7" fillId="2" borderId="6" xfId="0" applyNumberFormat="1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left"/>
    </xf>
    <xf numFmtId="0" fontId="0" fillId="2" borderId="6" xfId="0" applyFont="1" applyFill="1" applyBorder="1" applyAlignment="1">
      <alignment horizontal="left"/>
    </xf>
    <xf numFmtId="0" fontId="7" fillId="0" borderId="6" xfId="0" applyFont="1" applyBorder="1" applyAlignment="1">
      <alignment horizontal="center"/>
    </xf>
    <xf numFmtId="4" fontId="7" fillId="0" borderId="10" xfId="0" applyNumberFormat="1" applyFont="1" applyBorder="1" applyAlignment="1">
      <alignment horizontal="center" vertical="center" wrapText="1"/>
    </xf>
    <xf numFmtId="4" fontId="7" fillId="0" borderId="12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0" xfId="6" applyFont="1" applyBorder="1" applyAlignment="1">
      <alignment horizontal="left" vertical="center" wrapText="1"/>
    </xf>
    <xf numFmtId="0" fontId="7" fillId="0" borderId="13" xfId="6" applyFont="1" applyBorder="1" applyAlignment="1">
      <alignment horizontal="left" vertical="center" wrapText="1"/>
    </xf>
    <xf numFmtId="0" fontId="7" fillId="0" borderId="12" xfId="6" applyFont="1" applyBorder="1" applyAlignment="1">
      <alignment horizontal="left" vertical="center" wrapText="1"/>
    </xf>
    <xf numFmtId="0" fontId="7" fillId="0" borderId="10" xfId="8" applyFont="1" applyBorder="1" applyAlignment="1">
      <alignment horizontal="center" vertical="center" wrapText="1"/>
    </xf>
    <xf numFmtId="0" fontId="7" fillId="0" borderId="13" xfId="8" applyFont="1" applyBorder="1" applyAlignment="1">
      <alignment horizontal="center" vertical="center" wrapText="1"/>
    </xf>
    <xf numFmtId="0" fontId="7" fillId="0" borderId="12" xfId="8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2" fontId="7" fillId="0" borderId="10" xfId="0" applyNumberFormat="1" applyFont="1" applyBorder="1" applyAlignment="1">
      <alignment vertical="center" wrapText="1"/>
    </xf>
    <xf numFmtId="2" fontId="7" fillId="0" borderId="13" xfId="0" applyNumberFormat="1" applyFont="1" applyBorder="1" applyAlignment="1">
      <alignment vertical="center" wrapText="1"/>
    </xf>
    <xf numFmtId="2" fontId="7" fillId="0" borderId="12" xfId="0" applyNumberFormat="1" applyFont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13" xfId="0" applyFont="1" applyFill="1" applyBorder="1" applyAlignment="1">
      <alignment vertical="center" wrapText="1"/>
    </xf>
    <xf numFmtId="0" fontId="11" fillId="0" borderId="10" xfId="8" applyFont="1" applyBorder="1" applyAlignment="1">
      <alignment horizontal="left" vertical="center" wrapText="1"/>
    </xf>
    <xf numFmtId="0" fontId="11" fillId="0" borderId="13" xfId="8" applyFont="1" applyBorder="1" applyAlignment="1">
      <alignment horizontal="left" vertical="center" wrapText="1"/>
    </xf>
    <xf numFmtId="0" fontId="11" fillId="0" borderId="12" xfId="8" applyFont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top" wrapText="1"/>
    </xf>
    <xf numFmtId="0" fontId="7" fillId="0" borderId="12" xfId="0" applyFont="1" applyFill="1" applyBorder="1" applyAlignment="1">
      <alignment horizontal="center" vertical="top" wrapText="1"/>
    </xf>
    <xf numFmtId="0" fontId="7" fillId="0" borderId="12" xfId="0" applyFont="1" applyFill="1" applyBorder="1" applyAlignment="1">
      <alignment vertical="center" wrapText="1"/>
    </xf>
    <xf numFmtId="0" fontId="7" fillId="0" borderId="6" xfId="8" applyFont="1" applyFill="1" applyBorder="1" applyAlignment="1">
      <alignment vertical="center" wrapText="1"/>
    </xf>
    <xf numFmtId="0" fontId="7" fillId="0" borderId="6" xfId="0" applyFont="1" applyFill="1" applyBorder="1" applyAlignment="1">
      <alignment horizontal="center" wrapText="1"/>
    </xf>
    <xf numFmtId="0" fontId="7" fillId="0" borderId="10" xfId="8" applyNumberFormat="1" applyFont="1" applyFill="1" applyBorder="1" applyAlignment="1">
      <alignment horizontal="center" vertical="center" wrapText="1"/>
    </xf>
    <xf numFmtId="0" fontId="0" fillId="0" borderId="12" xfId="0" applyNumberFormat="1" applyFont="1" applyFill="1" applyBorder="1" applyAlignment="1">
      <alignment horizontal="left"/>
    </xf>
    <xf numFmtId="4" fontId="30" fillId="0" borderId="12" xfId="0" applyNumberFormat="1" applyFont="1" applyFill="1" applyBorder="1" applyAlignment="1">
      <alignment horizontal="center" vertical="center" wrapText="1"/>
    </xf>
    <xf numFmtId="4" fontId="7" fillId="0" borderId="10" xfId="0" applyNumberFormat="1" applyFont="1" applyFill="1" applyBorder="1" applyAlignment="1">
      <alignment horizontal="center" wrapText="1"/>
    </xf>
    <xf numFmtId="4" fontId="7" fillId="0" borderId="12" xfId="0" applyNumberFormat="1" applyFont="1" applyFill="1" applyBorder="1" applyAlignment="1">
      <alignment horizontal="center" wrapText="1"/>
    </xf>
    <xf numFmtId="1" fontId="7" fillId="0" borderId="6" xfId="8" applyNumberFormat="1" applyFont="1" applyFill="1" applyBorder="1" applyAlignment="1">
      <alignment horizontal="center" vertical="center" wrapText="1"/>
    </xf>
    <xf numFmtId="2" fontId="7" fillId="0" borderId="6" xfId="0" applyNumberFormat="1" applyFont="1" applyFill="1" applyBorder="1" applyAlignment="1">
      <alignment horizontal="center" vertical="center" wrapText="1"/>
    </xf>
    <xf numFmtId="4" fontId="19" fillId="0" borderId="10" xfId="0" applyNumberFormat="1" applyFont="1" applyBorder="1" applyAlignment="1">
      <alignment horizontal="center" vertical="center" wrapText="1"/>
    </xf>
    <xf numFmtId="4" fontId="19" fillId="0" borderId="12" xfId="0" applyNumberFormat="1" applyFont="1" applyBorder="1" applyAlignment="1">
      <alignment horizontal="center" vertical="center" wrapText="1"/>
    </xf>
    <xf numFmtId="4" fontId="7" fillId="0" borderId="10" xfId="0" applyNumberFormat="1" applyFont="1" applyBorder="1" applyAlignment="1">
      <alignment vertical="center" wrapText="1"/>
    </xf>
    <xf numFmtId="4" fontId="7" fillId="0" borderId="13" xfId="0" applyNumberFormat="1" applyFont="1" applyBorder="1" applyAlignment="1">
      <alignment vertical="center" wrapText="1"/>
    </xf>
    <xf numFmtId="4" fontId="7" fillId="0" borderId="12" xfId="0" applyNumberFormat="1" applyFont="1" applyBorder="1" applyAlignment="1">
      <alignment vertical="center" wrapText="1"/>
    </xf>
    <xf numFmtId="4" fontId="7" fillId="0" borderId="10" xfId="8" applyNumberFormat="1" applyFont="1" applyFill="1" applyBorder="1" applyAlignment="1">
      <alignment horizontal="center" vertical="center" wrapText="1"/>
    </xf>
    <xf numFmtId="4" fontId="7" fillId="0" borderId="12" xfId="8" applyNumberFormat="1" applyFont="1" applyFill="1" applyBorder="1" applyAlignment="1">
      <alignment horizontal="center" vertical="center" wrapText="1"/>
    </xf>
    <xf numFmtId="172" fontId="7" fillId="0" borderId="6" xfId="0" applyNumberFormat="1" applyFont="1" applyBorder="1" applyAlignment="1">
      <alignment horizontal="center" vertical="center"/>
    </xf>
    <xf numFmtId="4" fontId="19" fillId="0" borderId="10" xfId="0" applyNumberFormat="1" applyFont="1" applyFill="1" applyBorder="1" applyAlignment="1">
      <alignment horizontal="center" vertical="center" wrapText="1"/>
    </xf>
    <xf numFmtId="4" fontId="19" fillId="0" borderId="12" xfId="0" applyNumberFormat="1" applyFont="1" applyFill="1" applyBorder="1" applyAlignment="1">
      <alignment horizontal="center" vertical="center" wrapText="1"/>
    </xf>
    <xf numFmtId="172" fontId="7" fillId="2" borderId="6" xfId="0" applyNumberFormat="1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/>
    </xf>
    <xf numFmtId="0" fontId="7" fillId="0" borderId="10" xfId="8" applyFont="1" applyFill="1" applyBorder="1" applyAlignment="1">
      <alignment horizontal="center" vertical="center" wrapText="1"/>
    </xf>
    <xf numFmtId="0" fontId="7" fillId="0" borderId="13" xfId="8" applyFont="1" applyFill="1" applyBorder="1" applyAlignment="1">
      <alignment horizontal="center" vertical="center" wrapText="1"/>
    </xf>
    <xf numFmtId="0" fontId="7" fillId="0" borderId="12" xfId="8" applyFont="1" applyFill="1" applyBorder="1" applyAlignment="1">
      <alignment horizontal="center" vertical="center" wrapText="1"/>
    </xf>
    <xf numFmtId="4" fontId="11" fillId="0" borderId="6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1" fontId="7" fillId="0" borderId="6" xfId="0" applyNumberFormat="1" applyFont="1" applyFill="1" applyBorder="1" applyAlignment="1">
      <alignment horizontal="center" vertical="center" wrapText="1"/>
    </xf>
    <xf numFmtId="4" fontId="30" fillId="0" borderId="6" xfId="0" applyNumberFormat="1" applyFont="1" applyBorder="1" applyAlignment="1">
      <alignment horizontal="left" vertical="center"/>
    </xf>
    <xf numFmtId="0" fontId="30" fillId="0" borderId="6" xfId="0" applyFont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 wrapText="1"/>
    </xf>
    <xf numFmtId="2" fontId="7" fillId="0" borderId="6" xfId="0" applyNumberFormat="1" applyFont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/>
    </xf>
    <xf numFmtId="4" fontId="7" fillId="0" borderId="6" xfId="0" applyNumberFormat="1" applyFont="1" applyBorder="1" applyAlignment="1">
      <alignment horizontal="center"/>
    </xf>
    <xf numFmtId="172" fontId="7" fillId="0" borderId="6" xfId="8" applyNumberFormat="1" applyFont="1" applyFill="1" applyBorder="1" applyAlignment="1">
      <alignment horizontal="center" vertical="center" wrapText="1"/>
    </xf>
    <xf numFmtId="4" fontId="30" fillId="0" borderId="6" xfId="0" applyNumberFormat="1" applyFont="1" applyBorder="1" applyAlignment="1">
      <alignment horizontal="left"/>
    </xf>
    <xf numFmtId="172" fontId="7" fillId="0" borderId="6" xfId="0" applyNumberFormat="1" applyFont="1" applyBorder="1" applyAlignment="1">
      <alignment horizontal="center"/>
    </xf>
    <xf numFmtId="0" fontId="7" fillId="0" borderId="10" xfId="8" applyFont="1" applyBorder="1" applyAlignment="1">
      <alignment horizontal="left" vertical="center" wrapText="1"/>
    </xf>
    <xf numFmtId="0" fontId="7" fillId="0" borderId="13" xfId="8" applyFont="1" applyBorder="1" applyAlignment="1">
      <alignment horizontal="left" vertical="center" wrapText="1"/>
    </xf>
    <xf numFmtId="0" fontId="7" fillId="0" borderId="12" xfId="8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4" fontId="7" fillId="0" borderId="6" xfId="0" applyNumberFormat="1" applyFont="1" applyFill="1" applyBorder="1" applyAlignment="1">
      <alignment horizontal="center" vertical="center"/>
    </xf>
    <xf numFmtId="173" fontId="7" fillId="2" borderId="10" xfId="0" applyNumberFormat="1" applyFont="1" applyFill="1" applyBorder="1" applyAlignment="1">
      <alignment horizontal="center" vertical="center"/>
    </xf>
    <xf numFmtId="173" fontId="7" fillId="2" borderId="12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left"/>
    </xf>
    <xf numFmtId="0" fontId="7" fillId="0" borderId="12" xfId="8" applyNumberFormat="1" applyFont="1" applyFill="1" applyBorder="1" applyAlignment="1">
      <alignment horizontal="center" vertical="center" wrapText="1"/>
    </xf>
    <xf numFmtId="0" fontId="27" fillId="0" borderId="6" xfId="0" applyFont="1" applyBorder="1" applyAlignment="1">
      <alignment horizontal="center"/>
    </xf>
    <xf numFmtId="0" fontId="7" fillId="0" borderId="6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28" fillId="0" borderId="6" xfId="0" applyFont="1" applyBorder="1" applyAlignment="1">
      <alignment horizontal="center"/>
    </xf>
    <xf numFmtId="0" fontId="7" fillId="0" borderId="10" xfId="8" applyFont="1" applyFill="1" applyBorder="1" applyAlignment="1">
      <alignment horizontal="left" vertical="center" wrapText="1"/>
    </xf>
    <xf numFmtId="0" fontId="7" fillId="0" borderId="13" xfId="8" applyFont="1" applyFill="1" applyBorder="1" applyAlignment="1">
      <alignment horizontal="left" vertical="center" wrapText="1"/>
    </xf>
    <xf numFmtId="0" fontId="7" fillId="0" borderId="6" xfId="8" applyFont="1" applyBorder="1" applyAlignment="1">
      <alignment horizontal="center" vertical="center" wrapText="1"/>
    </xf>
    <xf numFmtId="0" fontId="7" fillId="0" borderId="10" xfId="0" applyNumberFormat="1" applyFont="1" applyBorder="1" applyAlignment="1">
      <alignment horizontal="left" vertical="center" wrapText="1"/>
    </xf>
    <xf numFmtId="0" fontId="7" fillId="0" borderId="13" xfId="0" applyNumberFormat="1" applyFont="1" applyBorder="1" applyAlignment="1">
      <alignment horizontal="left" vertical="center" wrapText="1"/>
    </xf>
    <xf numFmtId="0" fontId="7" fillId="0" borderId="12" xfId="0" applyNumberFormat="1" applyFont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19" fillId="2" borderId="10" xfId="0" applyFont="1" applyFill="1" applyBorder="1" applyAlignment="1">
      <alignment vertical="center" wrapText="1"/>
    </xf>
    <xf numFmtId="0" fontId="19" fillId="2" borderId="13" xfId="0" applyFont="1" applyFill="1" applyBorder="1" applyAlignment="1">
      <alignment vertical="center" wrapText="1"/>
    </xf>
    <xf numFmtId="0" fontId="19" fillId="2" borderId="12" xfId="0" applyFont="1" applyFill="1" applyBorder="1" applyAlignment="1">
      <alignment vertical="center" wrapText="1"/>
    </xf>
    <xf numFmtId="3" fontId="7" fillId="0" borderId="6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7" fillId="0" borderId="10" xfId="0" applyNumberFormat="1" applyFont="1" applyBorder="1" applyAlignment="1">
      <alignment horizontal="left" vertical="center"/>
    </xf>
    <xf numFmtId="0" fontId="7" fillId="0" borderId="13" xfId="0" applyNumberFormat="1" applyFont="1" applyBorder="1" applyAlignment="1">
      <alignment horizontal="left" vertical="center"/>
    </xf>
    <xf numFmtId="0" fontId="7" fillId="0" borderId="12" xfId="0" applyNumberFormat="1" applyFont="1" applyBorder="1" applyAlignment="1">
      <alignment horizontal="left" vertical="center"/>
    </xf>
    <xf numFmtId="0" fontId="0" fillId="0" borderId="6" xfId="0" applyFont="1" applyFill="1" applyBorder="1" applyAlignment="1">
      <alignment horizontal="left"/>
    </xf>
    <xf numFmtId="0" fontId="30" fillId="0" borderId="12" xfId="0" applyFont="1" applyFill="1" applyBorder="1" applyAlignment="1">
      <alignment horizontal="left" vertical="center"/>
    </xf>
    <xf numFmtId="2" fontId="7" fillId="0" borderId="10" xfId="0" applyNumberFormat="1" applyFont="1" applyBorder="1" applyAlignment="1">
      <alignment horizontal="center" vertical="center" wrapText="1"/>
    </xf>
    <xf numFmtId="2" fontId="7" fillId="0" borderId="12" xfId="0" applyNumberFormat="1" applyFont="1" applyBorder="1" applyAlignment="1">
      <alignment horizontal="center" vertical="center" wrapText="1"/>
    </xf>
    <xf numFmtId="0" fontId="11" fillId="0" borderId="10" xfId="8" applyFont="1" applyFill="1" applyBorder="1" applyAlignment="1">
      <alignment vertical="center" wrapText="1"/>
    </xf>
    <xf numFmtId="0" fontId="11" fillId="0" borderId="13" xfId="8" applyFont="1" applyFill="1" applyBorder="1" applyAlignment="1">
      <alignment vertical="center" wrapText="1"/>
    </xf>
    <xf numFmtId="0" fontId="11" fillId="0" borderId="12" xfId="8" applyFont="1" applyFill="1" applyBorder="1" applyAlignment="1">
      <alignment vertical="center" wrapText="1"/>
    </xf>
    <xf numFmtId="0" fontId="16" fillId="0" borderId="6" xfId="0" applyFont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4" fontId="11" fillId="0" borderId="6" xfId="8" applyNumberFormat="1" applyFont="1" applyBorder="1" applyAlignment="1">
      <alignment horizontal="center" vertical="center" wrapText="1"/>
    </xf>
    <xf numFmtId="0" fontId="11" fillId="0" borderId="8" xfId="8" applyFont="1" applyBorder="1" applyAlignment="1">
      <alignment vertical="center" wrapText="1"/>
    </xf>
    <xf numFmtId="0" fontId="11" fillId="0" borderId="7" xfId="8" applyFont="1" applyBorder="1" applyAlignment="1">
      <alignment vertical="center" wrapText="1"/>
    </xf>
    <xf numFmtId="0" fontId="11" fillId="0" borderId="18" xfId="8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4" fontId="7" fillId="0" borderId="6" xfId="8" applyNumberFormat="1" applyFont="1" applyBorder="1" applyAlignment="1">
      <alignment horizontal="center" vertical="center" wrapText="1"/>
    </xf>
    <xf numFmtId="0" fontId="7" fillId="0" borderId="0" xfId="9" applyFont="1" applyAlignment="1">
      <alignment horizontal="left" wrapText="1"/>
    </xf>
    <xf numFmtId="0" fontId="7" fillId="0" borderId="0" xfId="9" applyFont="1" applyFill="1" applyBorder="1" applyAlignment="1">
      <alignment horizontal="left" vertical="center" wrapText="1"/>
    </xf>
    <xf numFmtId="0" fontId="7" fillId="0" borderId="0" xfId="9" applyFont="1" applyBorder="1" applyAlignment="1">
      <alignment horizontal="left" vertical="top" wrapText="1"/>
    </xf>
    <xf numFmtId="4" fontId="7" fillId="0" borderId="17" xfId="9" applyNumberFormat="1" applyFont="1" applyBorder="1" applyAlignment="1">
      <alignment horizontal="center"/>
    </xf>
    <xf numFmtId="0" fontId="10" fillId="0" borderId="5" xfId="9" applyFont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14" fontId="17" fillId="0" borderId="7" xfId="0" applyNumberFormat="1" applyFont="1" applyFill="1" applyBorder="1" applyAlignment="1">
      <alignment horizontal="left"/>
    </xf>
    <xf numFmtId="4" fontId="7" fillId="0" borderId="5" xfId="9" applyNumberFormat="1" applyFont="1" applyBorder="1" applyAlignment="1">
      <alignment horizontal="center"/>
    </xf>
    <xf numFmtId="4" fontId="7" fillId="0" borderId="17" xfId="9" applyNumberFormat="1" applyFont="1" applyFill="1" applyBorder="1" applyAlignment="1">
      <alignment horizontal="center"/>
    </xf>
    <xf numFmtId="0" fontId="7" fillId="0" borderId="0" xfId="9" applyFont="1" applyFill="1" applyBorder="1" applyAlignment="1" applyProtection="1">
      <alignment horizontal="left" wrapText="1"/>
    </xf>
    <xf numFmtId="0" fontId="7" fillId="0" borderId="6" xfId="8" applyFont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0" fontId="7" fillId="0" borderId="6" xfId="0" applyFont="1" applyBorder="1" applyAlignment="1">
      <alignment horizontal="center" wrapText="1"/>
    </xf>
    <xf numFmtId="4" fontId="7" fillId="0" borderId="6" xfId="9" applyNumberFormat="1" applyFont="1" applyBorder="1" applyAlignment="1">
      <alignment horizontal="center" vertical="center"/>
    </xf>
    <xf numFmtId="4" fontId="7" fillId="0" borderId="10" xfId="0" applyNumberFormat="1" applyFont="1" applyFill="1" applyBorder="1" applyAlignment="1">
      <alignment horizontal="center" vertical="center"/>
    </xf>
    <xf numFmtId="4" fontId="7" fillId="0" borderId="12" xfId="0" applyNumberFormat="1" applyFont="1" applyFill="1" applyBorder="1" applyAlignment="1">
      <alignment horizontal="center" vertical="center"/>
    </xf>
    <xf numFmtId="4" fontId="30" fillId="0" borderId="6" xfId="0" applyNumberFormat="1" applyFont="1" applyFill="1" applyBorder="1" applyAlignment="1">
      <alignment horizontal="left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27" fillId="0" borderId="6" xfId="0" applyFont="1" applyBorder="1" applyAlignment="1">
      <alignment horizontal="left"/>
    </xf>
    <xf numFmtId="2" fontId="7" fillId="2" borderId="6" xfId="8" applyNumberFormat="1" applyFont="1" applyFill="1" applyBorder="1" applyAlignment="1">
      <alignment horizontal="center" vertical="center" wrapText="1"/>
    </xf>
    <xf numFmtId="0" fontId="28" fillId="0" borderId="6" xfId="0" applyFont="1" applyBorder="1" applyAlignment="1">
      <alignment horizontal="center" wrapText="1"/>
    </xf>
    <xf numFmtId="0" fontId="29" fillId="0" borderId="13" xfId="8" applyFont="1" applyBorder="1" applyAlignment="1">
      <alignment horizontal="center" vertical="center" wrapText="1"/>
    </xf>
    <xf numFmtId="0" fontId="29" fillId="0" borderId="12" xfId="8" applyFont="1" applyBorder="1" applyAlignment="1">
      <alignment horizontal="center" vertical="center" wrapText="1"/>
    </xf>
    <xf numFmtId="0" fontId="7" fillId="0" borderId="6" xfId="8" applyNumberFormat="1" applyFont="1" applyBorder="1" applyAlignment="1">
      <alignment horizontal="center" vertical="center" wrapText="1"/>
    </xf>
    <xf numFmtId="4" fontId="7" fillId="0" borderId="6" xfId="0" applyNumberFormat="1" applyFont="1" applyBorder="1" applyAlignment="1">
      <alignment horizontal="left" vertical="center"/>
    </xf>
    <xf numFmtId="173" fontId="7" fillId="0" borderId="6" xfId="0" applyNumberFormat="1" applyFont="1" applyFill="1" applyBorder="1" applyAlignment="1">
      <alignment horizontal="center" vertical="center" wrapText="1"/>
    </xf>
    <xf numFmtId="4" fontId="11" fillId="0" borderId="6" xfId="0" applyNumberFormat="1" applyFont="1" applyFill="1" applyBorder="1" applyAlignment="1">
      <alignment horizontal="center" vertical="center" wrapText="1"/>
    </xf>
    <xf numFmtId="4" fontId="31" fillId="0" borderId="6" xfId="0" applyNumberFormat="1" applyFont="1" applyFill="1" applyBorder="1" applyAlignment="1">
      <alignment horizontal="left" vertical="center"/>
    </xf>
    <xf numFmtId="173" fontId="7" fillId="0" borderId="10" xfId="0" applyNumberFormat="1" applyFont="1" applyFill="1" applyBorder="1" applyAlignment="1">
      <alignment horizontal="center" vertical="center" wrapText="1"/>
    </xf>
    <xf numFmtId="173" fontId="7" fillId="0" borderId="12" xfId="0" applyNumberFormat="1" applyFont="1" applyFill="1" applyBorder="1" applyAlignment="1">
      <alignment horizontal="center" vertical="center" wrapText="1"/>
    </xf>
    <xf numFmtId="4" fontId="7" fillId="0" borderId="6" xfId="8" applyNumberFormat="1" applyFont="1" applyFill="1" applyBorder="1" applyAlignment="1">
      <alignment horizontal="center" vertical="center" wrapText="1"/>
    </xf>
    <xf numFmtId="4" fontId="30" fillId="0" borderId="6" xfId="0" applyNumberFormat="1" applyFont="1" applyFill="1" applyBorder="1" applyAlignment="1">
      <alignment horizontal="left" vertical="center"/>
    </xf>
    <xf numFmtId="0" fontId="0" fillId="0" borderId="13" xfId="0" applyBorder="1" applyAlignment="1">
      <alignment horizontal="left"/>
    </xf>
    <xf numFmtId="0" fontId="0" fillId="0" borderId="12" xfId="0" applyBorder="1" applyAlignment="1">
      <alignment horizontal="left"/>
    </xf>
    <xf numFmtId="0" fontId="21" fillId="0" borderId="0" xfId="0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7" fillId="0" borderId="6" xfId="0" applyFont="1" applyBorder="1" applyAlignment="1">
      <alignment vertical="center" wrapText="1"/>
    </xf>
    <xf numFmtId="0" fontId="11" fillId="0" borderId="13" xfId="8" applyFont="1" applyBorder="1" applyAlignment="1">
      <alignment horizontal="center" vertical="center" wrapText="1"/>
    </xf>
    <xf numFmtId="173" fontId="7" fillId="0" borderId="6" xfId="0" applyNumberFormat="1" applyFont="1" applyBorder="1" applyAlignment="1">
      <alignment horizontal="center" vertical="center"/>
    </xf>
    <xf numFmtId="0" fontId="11" fillId="0" borderId="6" xfId="8" applyFont="1" applyBorder="1" applyAlignment="1">
      <alignment vertical="center" wrapText="1"/>
    </xf>
    <xf numFmtId="173" fontId="7" fillId="0" borderId="6" xfId="0" applyNumberFormat="1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1" fontId="7" fillId="0" borderId="10" xfId="8" applyNumberFormat="1" applyFont="1" applyFill="1" applyBorder="1" applyAlignment="1">
      <alignment horizontal="center" vertical="center" wrapText="1"/>
    </xf>
    <xf numFmtId="1" fontId="7" fillId="0" borderId="12" xfId="8" applyNumberFormat="1" applyFont="1" applyFill="1" applyBorder="1" applyAlignment="1">
      <alignment horizontal="center" vertical="center" wrapText="1"/>
    </xf>
    <xf numFmtId="0" fontId="11" fillId="0" borderId="12" xfId="8" applyFont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14" fontId="17" fillId="0" borderId="7" xfId="0" applyNumberFormat="1" applyFont="1" applyBorder="1" applyAlignment="1">
      <alignment horizontal="left"/>
    </xf>
    <xf numFmtId="188" fontId="7" fillId="0" borderId="10" xfId="0" applyNumberFormat="1" applyFont="1" applyFill="1" applyBorder="1" applyAlignment="1">
      <alignment horizontal="center" vertical="center" wrapText="1"/>
    </xf>
    <xf numFmtId="188" fontId="7" fillId="0" borderId="12" xfId="0" applyNumberFormat="1" applyFont="1" applyFill="1" applyBorder="1" applyAlignment="1">
      <alignment horizontal="center" vertical="center" wrapText="1"/>
    </xf>
    <xf numFmtId="3" fontId="7" fillId="0" borderId="12" xfId="8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top" wrapText="1"/>
    </xf>
    <xf numFmtId="175" fontId="7" fillId="0" borderId="0" xfId="0" applyNumberFormat="1" applyFont="1" applyFill="1" applyBorder="1" applyAlignment="1">
      <alignment horizontal="center" vertical="center" wrapText="1"/>
    </xf>
    <xf numFmtId="175" fontId="7" fillId="4" borderId="0" xfId="8" applyNumberFormat="1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 wrapText="1"/>
    </xf>
  </cellXfs>
  <cellStyles count="10">
    <cellStyle name="Excel Built-in Normal" xfId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Звичайний" xfId="0" builtinId="0"/>
    <cellStyle name="Звичайний 21" xfId="6"/>
    <cellStyle name="Обычный 3" xfId="7"/>
    <cellStyle name="Обычный_Паспорт_Звіт 2012 остання сесія 2" xfId="8"/>
    <cellStyle name="Обычный_Шаблон паспорта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L373"/>
  <sheetViews>
    <sheetView tabSelected="1" topLeftCell="A340" zoomScaleNormal="100" zoomScaleSheetLayoutView="90" workbookViewId="0">
      <selection activeCell="U359" sqref="U359:V359"/>
    </sheetView>
  </sheetViews>
  <sheetFormatPr defaultRowHeight="11.25"/>
  <cols>
    <col min="1" max="1" width="5" customWidth="1"/>
    <col min="2" max="2" width="8" customWidth="1"/>
    <col min="3" max="3" width="11" customWidth="1"/>
    <col min="4" max="4" width="11.6640625" customWidth="1"/>
    <col min="5" max="5" width="11.33203125" customWidth="1"/>
    <col min="6" max="6" width="13.5" customWidth="1"/>
    <col min="7" max="7" width="12.1640625" customWidth="1"/>
    <col min="8" max="8" width="12.5" customWidth="1"/>
    <col min="9" max="9" width="12.33203125" customWidth="1"/>
    <col min="10" max="10" width="13" customWidth="1"/>
    <col min="11" max="11" width="12" customWidth="1"/>
    <col min="12" max="12" width="10.1640625" customWidth="1"/>
    <col min="13" max="13" width="11.33203125" customWidth="1"/>
    <col min="14" max="14" width="11" customWidth="1"/>
    <col min="15" max="15" width="9.1640625" customWidth="1"/>
    <col min="17" max="17" width="10.83203125" customWidth="1"/>
    <col min="18" max="18" width="15.33203125" bestFit="1" customWidth="1"/>
    <col min="19" max="19" width="7.83203125" customWidth="1"/>
    <col min="20" max="20" width="17.33203125" customWidth="1"/>
    <col min="21" max="21" width="13.5" customWidth="1"/>
    <col min="22" max="22" width="4.6640625" customWidth="1"/>
    <col min="23" max="23" width="3" customWidth="1"/>
    <col min="24" max="24" width="16.1640625" customWidth="1"/>
    <col min="28" max="29" width="11.33203125" bestFit="1" customWidth="1"/>
  </cols>
  <sheetData>
    <row r="1" spans="11:17" ht="12.75">
      <c r="K1" s="1" t="s">
        <v>85</v>
      </c>
    </row>
    <row r="2" spans="11:17" ht="12.75">
      <c r="K2" s="1" t="s">
        <v>86</v>
      </c>
    </row>
    <row r="3" spans="11:17" ht="12.75">
      <c r="K3" s="1" t="s">
        <v>94</v>
      </c>
    </row>
    <row r="4" spans="11:17" ht="12.75">
      <c r="K4" s="62" t="s">
        <v>176</v>
      </c>
    </row>
    <row r="5" spans="11:17" ht="13.5" customHeight="1">
      <c r="K5" s="62" t="s">
        <v>245</v>
      </c>
    </row>
    <row r="6" spans="11:17" ht="12" customHeight="1"/>
    <row r="7" spans="11:17" ht="15.75">
      <c r="K7" s="3" t="s">
        <v>152</v>
      </c>
      <c r="L7" s="3"/>
      <c r="M7" s="3"/>
      <c r="N7" s="3"/>
      <c r="O7" s="3"/>
      <c r="P7" s="3"/>
      <c r="Q7" s="3"/>
    </row>
    <row r="8" spans="11:17" ht="15.75">
      <c r="K8" s="4" t="s">
        <v>84</v>
      </c>
      <c r="L8" s="3"/>
      <c r="M8" s="3"/>
      <c r="N8" s="3"/>
      <c r="O8" s="3"/>
      <c r="P8" s="3"/>
      <c r="Q8" s="3"/>
    </row>
    <row r="9" spans="11:17" ht="36" customHeight="1">
      <c r="K9" s="323" t="s">
        <v>153</v>
      </c>
      <c r="L9" s="323"/>
      <c r="M9" s="323"/>
      <c r="N9" s="323"/>
      <c r="O9" s="323"/>
      <c r="P9" s="323"/>
      <c r="Q9" s="323"/>
    </row>
    <row r="10" spans="11:17" ht="15">
      <c r="K10" s="32" t="s">
        <v>53</v>
      </c>
      <c r="L10" s="6"/>
      <c r="M10" s="6"/>
      <c r="N10" s="6"/>
      <c r="O10" s="6"/>
      <c r="P10" s="6"/>
      <c r="Q10" s="6"/>
    </row>
    <row r="11" spans="11:17" ht="15.75">
      <c r="K11" s="3"/>
      <c r="L11" s="3"/>
      <c r="M11" s="3"/>
      <c r="N11" s="3"/>
      <c r="O11" s="3"/>
      <c r="P11" s="3"/>
      <c r="Q11" s="3"/>
    </row>
    <row r="12" spans="11:17" ht="15.75">
      <c r="K12" s="8"/>
      <c r="L12" s="325">
        <v>43854</v>
      </c>
      <c r="M12" s="325"/>
      <c r="N12" s="108"/>
      <c r="O12" s="108" t="s">
        <v>304</v>
      </c>
      <c r="P12" s="8"/>
      <c r="Q12" s="8"/>
    </row>
    <row r="13" spans="11:17" ht="15.75">
      <c r="K13" s="32"/>
      <c r="L13" s="9"/>
      <c r="M13" s="9"/>
      <c r="N13" s="9"/>
      <c r="O13" s="9"/>
      <c r="P13" s="9"/>
      <c r="Q13" s="9"/>
    </row>
    <row r="14" spans="11:17" ht="15.75">
      <c r="K14" s="100"/>
      <c r="L14" s="100"/>
      <c r="M14" s="29"/>
      <c r="N14" s="101"/>
      <c r="O14" s="102"/>
      <c r="P14" s="102"/>
      <c r="Q14" s="102"/>
    </row>
    <row r="15" spans="11:17">
      <c r="K15" s="29"/>
      <c r="L15" s="29"/>
      <c r="M15" s="29"/>
      <c r="N15" s="29"/>
      <c r="O15" s="29"/>
      <c r="P15" s="29"/>
      <c r="Q15" s="29"/>
    </row>
    <row r="17" spans="1:22" ht="15.75">
      <c r="A17" s="324" t="s">
        <v>54</v>
      </c>
      <c r="B17" s="324"/>
      <c r="C17" s="324"/>
      <c r="D17" s="324"/>
      <c r="E17" s="324"/>
      <c r="F17" s="324"/>
      <c r="G17" s="324"/>
      <c r="H17" s="324"/>
      <c r="I17" s="324"/>
      <c r="J17" s="324"/>
      <c r="K17" s="324"/>
      <c r="L17" s="324"/>
      <c r="M17" s="324"/>
      <c r="N17" s="324"/>
      <c r="O17" s="324"/>
      <c r="P17" s="324"/>
      <c r="Q17" s="324"/>
      <c r="R17" s="324"/>
    </row>
    <row r="18" spans="1:22" ht="15.75">
      <c r="A18" s="324" t="s">
        <v>55</v>
      </c>
      <c r="B18" s="324"/>
      <c r="C18" s="324"/>
      <c r="D18" s="324"/>
      <c r="E18" s="324"/>
      <c r="F18" s="324"/>
      <c r="G18" s="324"/>
      <c r="H18" s="324"/>
      <c r="I18" s="324"/>
      <c r="J18" s="324"/>
      <c r="K18" s="324"/>
      <c r="L18" s="324"/>
      <c r="M18" s="324"/>
      <c r="N18" s="324"/>
      <c r="O18" s="324"/>
      <c r="P18" s="324"/>
      <c r="Q18" s="324"/>
      <c r="R18" s="324"/>
    </row>
    <row r="19" spans="1:22" ht="15.75">
      <c r="A19" s="324" t="s">
        <v>267</v>
      </c>
      <c r="B19" s="324"/>
      <c r="C19" s="324"/>
      <c r="D19" s="324"/>
      <c r="E19" s="324"/>
      <c r="F19" s="324"/>
      <c r="G19" s="324"/>
      <c r="H19" s="324"/>
      <c r="I19" s="324"/>
      <c r="J19" s="324"/>
      <c r="K19" s="324"/>
      <c r="L19" s="324"/>
      <c r="M19" s="324"/>
      <c r="N19" s="324"/>
      <c r="O19" s="324"/>
      <c r="P19" s="324"/>
      <c r="Q19" s="324"/>
      <c r="R19" s="324"/>
    </row>
    <row r="22" spans="1:22" ht="18" customHeight="1">
      <c r="A22" s="35" t="s">
        <v>56</v>
      </c>
      <c r="B22" s="175">
        <v>1200000</v>
      </c>
      <c r="C22" s="175"/>
      <c r="D22" s="175"/>
      <c r="F22" s="28"/>
      <c r="G22" s="13" t="s">
        <v>153</v>
      </c>
      <c r="H22" s="11"/>
      <c r="I22" s="11"/>
      <c r="J22" s="11"/>
      <c r="K22" s="11"/>
      <c r="L22" s="11"/>
      <c r="M22" s="11"/>
      <c r="N22" s="36"/>
      <c r="U22" s="125" t="s">
        <v>281</v>
      </c>
      <c r="V22" s="125"/>
    </row>
    <row r="23" spans="1:22" ht="42" customHeight="1">
      <c r="A23" s="33"/>
      <c r="B23" s="134" t="s">
        <v>266</v>
      </c>
      <c r="C23" s="134"/>
      <c r="D23" s="134"/>
      <c r="F23" s="12"/>
      <c r="G23" s="12" t="s">
        <v>53</v>
      </c>
      <c r="H23" s="12"/>
      <c r="I23" s="12"/>
      <c r="J23" s="12"/>
      <c r="K23" s="12"/>
      <c r="L23" s="12"/>
      <c r="M23" s="12"/>
      <c r="N23" s="12"/>
      <c r="U23" s="126" t="s">
        <v>282</v>
      </c>
      <c r="V23" s="126"/>
    </row>
    <row r="24" spans="1:22">
      <c r="A24" s="33"/>
    </row>
    <row r="25" spans="1:22" ht="18.75" customHeight="1">
      <c r="A25" s="35" t="s">
        <v>57</v>
      </c>
      <c r="B25" s="175">
        <v>1210000</v>
      </c>
      <c r="C25" s="175"/>
      <c r="D25" s="175"/>
      <c r="F25" s="28"/>
      <c r="G25" s="13" t="s">
        <v>153</v>
      </c>
      <c r="H25" s="11"/>
      <c r="I25" s="11"/>
      <c r="J25" s="11"/>
      <c r="K25" s="11"/>
      <c r="L25" s="11"/>
      <c r="M25" s="11"/>
      <c r="N25" s="36"/>
      <c r="U25" s="125" t="s">
        <v>281</v>
      </c>
      <c r="V25" s="125"/>
    </row>
    <row r="26" spans="1:22" ht="42.75" customHeight="1">
      <c r="A26" s="33"/>
      <c r="B26" s="134" t="s">
        <v>266</v>
      </c>
      <c r="C26" s="134"/>
      <c r="D26" s="134"/>
      <c r="F26" s="12"/>
      <c r="G26" s="12" t="s">
        <v>285</v>
      </c>
      <c r="H26" s="12"/>
      <c r="I26" s="12"/>
      <c r="J26" s="12"/>
      <c r="K26" s="112"/>
      <c r="L26" s="112"/>
      <c r="M26" s="112"/>
      <c r="N26" s="113"/>
      <c r="O26" s="113"/>
      <c r="P26" s="113"/>
      <c r="Q26" s="113"/>
      <c r="R26" s="113"/>
      <c r="S26" s="113"/>
      <c r="T26" s="113"/>
      <c r="U26" s="126" t="s">
        <v>282</v>
      </c>
      <c r="V26" s="126"/>
    </row>
    <row r="27" spans="1:22">
      <c r="A27" s="3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</row>
    <row r="28" spans="1:22" ht="18" customHeight="1">
      <c r="A28" s="35" t="s">
        <v>58</v>
      </c>
      <c r="B28" s="175">
        <v>1216030</v>
      </c>
      <c r="C28" s="175"/>
      <c r="D28" s="175"/>
      <c r="F28" s="175">
        <v>6030</v>
      </c>
      <c r="G28" s="175"/>
      <c r="I28" s="176" t="s">
        <v>65</v>
      </c>
      <c r="J28" s="176"/>
      <c r="L28" s="124" t="s">
        <v>277</v>
      </c>
      <c r="M28" s="124"/>
      <c r="N28" s="124"/>
      <c r="O28" s="124"/>
      <c r="P28" s="124"/>
      <c r="Q28" s="124"/>
      <c r="R28" s="124"/>
      <c r="S28" s="124"/>
      <c r="T28" s="111"/>
      <c r="U28" s="127">
        <v>22201100000</v>
      </c>
      <c r="V28" s="127"/>
    </row>
    <row r="29" spans="1:22" ht="67.5" customHeight="1">
      <c r="B29" s="134" t="s">
        <v>266</v>
      </c>
      <c r="C29" s="134"/>
      <c r="D29" s="134"/>
      <c r="F29" s="177" t="s">
        <v>280</v>
      </c>
      <c r="G29" s="177"/>
      <c r="I29" s="177" t="s">
        <v>279</v>
      </c>
      <c r="J29" s="177"/>
      <c r="L29" s="135" t="s">
        <v>278</v>
      </c>
      <c r="M29" s="135"/>
      <c r="N29" s="135"/>
      <c r="O29" s="135"/>
      <c r="P29" s="135"/>
      <c r="Q29" s="135"/>
      <c r="R29" s="135"/>
      <c r="S29" s="135"/>
      <c r="T29" s="114"/>
      <c r="U29" s="126" t="s">
        <v>283</v>
      </c>
      <c r="V29" s="126"/>
    </row>
    <row r="31" spans="1:22" ht="38.25" customHeight="1">
      <c r="A31" s="10" t="s">
        <v>59</v>
      </c>
      <c r="B31" s="319" t="s">
        <v>95</v>
      </c>
      <c r="C31" s="319"/>
      <c r="D31" s="319"/>
      <c r="E31" s="319"/>
      <c r="F31" s="326">
        <f>F32+F33</f>
        <v>167975746</v>
      </c>
      <c r="G31" s="326"/>
      <c r="H31" s="7" t="s">
        <v>177</v>
      </c>
      <c r="I31" s="14"/>
      <c r="J31" s="5"/>
    </row>
    <row r="32" spans="1:22" ht="21.75" customHeight="1">
      <c r="A32" s="10"/>
      <c r="B32" s="3" t="s">
        <v>246</v>
      </c>
      <c r="C32" s="3"/>
      <c r="D32" s="2"/>
      <c r="E32" s="2"/>
      <c r="F32" s="327">
        <f>SUM(M64:N75)</f>
        <v>153822246</v>
      </c>
      <c r="G32" s="327"/>
      <c r="H32" s="7" t="s">
        <v>178</v>
      </c>
      <c r="I32" s="15"/>
      <c r="J32" s="5"/>
      <c r="M32" s="49"/>
    </row>
    <row r="33" spans="1:23" ht="18.75" customHeight="1">
      <c r="A33" s="10"/>
      <c r="B33" s="3" t="s">
        <v>247</v>
      </c>
      <c r="C33" s="3"/>
      <c r="D33" s="2"/>
      <c r="E33" s="2"/>
      <c r="F33" s="322">
        <f>SUM(O64:P75)</f>
        <v>14153500</v>
      </c>
      <c r="G33" s="322"/>
      <c r="H33" s="7" t="s">
        <v>179</v>
      </c>
      <c r="I33" s="14"/>
      <c r="J33" s="5"/>
      <c r="M33" s="49"/>
    </row>
    <row r="35" spans="1:23" ht="18.75" customHeight="1">
      <c r="A35" s="16" t="s">
        <v>60</v>
      </c>
      <c r="B35" s="321" t="s">
        <v>253</v>
      </c>
      <c r="C35" s="321"/>
      <c r="D35" s="321"/>
      <c r="E35" s="321"/>
      <c r="F35" s="321"/>
      <c r="G35" s="321"/>
      <c r="H35" s="321"/>
      <c r="I35" s="321"/>
      <c r="J35" s="321"/>
      <c r="K35" s="321"/>
      <c r="L35" s="321"/>
      <c r="M35" s="321"/>
      <c r="N35" s="321"/>
      <c r="O35" s="321"/>
      <c r="P35" s="321"/>
    </row>
    <row r="36" spans="1:23" ht="84.75" customHeight="1">
      <c r="A36" s="38"/>
      <c r="B36" s="320" t="s">
        <v>300</v>
      </c>
      <c r="C36" s="320"/>
      <c r="D36" s="320"/>
      <c r="E36" s="320"/>
      <c r="F36" s="320"/>
      <c r="G36" s="320"/>
      <c r="H36" s="320"/>
      <c r="I36" s="320"/>
      <c r="J36" s="320"/>
      <c r="K36" s="320"/>
      <c r="L36" s="320"/>
      <c r="M36" s="320"/>
      <c r="N36" s="320"/>
      <c r="O36" s="320"/>
      <c r="P36" s="320"/>
      <c r="Q36" s="320"/>
      <c r="R36" s="320"/>
      <c r="S36" s="320"/>
      <c r="T36" s="320"/>
      <c r="U36" s="320"/>
      <c r="V36" s="320"/>
      <c r="W36" s="320"/>
    </row>
    <row r="37" spans="1:23" ht="24.75" customHeight="1">
      <c r="A37" s="10" t="s">
        <v>61</v>
      </c>
      <c r="B37" s="328" t="s">
        <v>248</v>
      </c>
      <c r="C37" s="328"/>
      <c r="D37" s="328"/>
      <c r="E37" s="328"/>
      <c r="F37" s="328"/>
      <c r="G37" s="328"/>
      <c r="H37" s="328"/>
      <c r="I37" s="328"/>
      <c r="J37" s="328"/>
      <c r="K37" s="328"/>
      <c r="L37" s="328"/>
      <c r="M37" s="328"/>
      <c r="N37" s="328"/>
      <c r="O37" s="328"/>
      <c r="P37" s="328"/>
      <c r="Q37" s="328"/>
      <c r="R37" s="328"/>
      <c r="U37" s="48"/>
      <c r="V37" s="48"/>
      <c r="W37" s="48"/>
    </row>
    <row r="38" spans="1:23" ht="9" customHeight="1">
      <c r="U38" s="48"/>
      <c r="V38" s="48"/>
      <c r="W38" s="48"/>
    </row>
    <row r="39" spans="1:23" ht="20.25" customHeight="1">
      <c r="A39" s="31"/>
      <c r="B39" s="25" t="s">
        <v>75</v>
      </c>
      <c r="C39" s="212" t="s">
        <v>249</v>
      </c>
      <c r="D39" s="213"/>
      <c r="E39" s="213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213"/>
      <c r="R39" s="213"/>
      <c r="S39" s="213"/>
      <c r="T39" s="214"/>
      <c r="U39" s="48"/>
      <c r="V39" s="48"/>
      <c r="W39" s="48"/>
    </row>
    <row r="40" spans="1:23" ht="20.25" customHeight="1">
      <c r="A40" s="31"/>
      <c r="B40" s="25">
        <v>1</v>
      </c>
      <c r="C40" s="140" t="s">
        <v>250</v>
      </c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2"/>
      <c r="U40" s="48"/>
      <c r="V40" s="48"/>
      <c r="W40" s="48"/>
    </row>
    <row r="41" spans="1:23" ht="31.5" customHeight="1">
      <c r="A41" s="10" t="s">
        <v>62</v>
      </c>
      <c r="B41" s="17" t="s">
        <v>254</v>
      </c>
      <c r="C41" s="17"/>
      <c r="D41" s="17"/>
      <c r="F41" s="175" t="s">
        <v>72</v>
      </c>
      <c r="G41" s="175"/>
      <c r="H41" s="175"/>
      <c r="I41" s="175"/>
      <c r="J41" s="175"/>
      <c r="K41" s="175"/>
      <c r="L41" s="175"/>
      <c r="M41" s="175"/>
      <c r="N41" s="175"/>
      <c r="O41" s="29"/>
      <c r="P41" s="29"/>
      <c r="Q41" s="29"/>
      <c r="R41" s="29"/>
      <c r="S41" s="29"/>
    </row>
    <row r="42" spans="1:23" ht="14.25" customHeight="1">
      <c r="F42" s="23"/>
      <c r="G42" s="29"/>
      <c r="H42" s="29"/>
      <c r="I42" s="29"/>
      <c r="J42" s="29"/>
      <c r="K42" s="29"/>
      <c r="L42" s="29"/>
      <c r="M42" s="20"/>
      <c r="N42" s="29"/>
      <c r="O42" s="29"/>
      <c r="P42" s="29"/>
      <c r="Q42" s="29"/>
      <c r="R42" s="29"/>
      <c r="S42" s="29"/>
    </row>
    <row r="43" spans="1:23" ht="15.75">
      <c r="A43" s="18" t="s">
        <v>251</v>
      </c>
      <c r="B43" s="19" t="s">
        <v>255</v>
      </c>
      <c r="C43" s="2"/>
      <c r="D43" s="19"/>
      <c r="E43" s="19"/>
      <c r="F43" s="19"/>
      <c r="G43" s="19"/>
      <c r="H43" s="19"/>
      <c r="I43" s="19"/>
      <c r="J43" s="19"/>
      <c r="K43" s="19"/>
      <c r="L43" s="19"/>
    </row>
    <row r="44" spans="1:23" ht="16.5" customHeight="1"/>
    <row r="45" spans="1:23" ht="20.25" customHeight="1">
      <c r="A45" s="31"/>
      <c r="B45" s="25" t="s">
        <v>75</v>
      </c>
      <c r="C45" s="250" t="s">
        <v>180</v>
      </c>
      <c r="D45" s="251"/>
      <c r="E45" s="251"/>
      <c r="F45" s="251"/>
      <c r="G45" s="251"/>
      <c r="H45" s="251"/>
      <c r="I45" s="251"/>
      <c r="J45" s="251"/>
      <c r="K45" s="251"/>
      <c r="L45" s="251"/>
      <c r="M45" s="251"/>
      <c r="N45" s="251"/>
      <c r="O45" s="251"/>
      <c r="P45" s="251"/>
      <c r="Q45" s="251"/>
      <c r="R45" s="251"/>
      <c r="S45" s="251"/>
      <c r="T45" s="252"/>
    </row>
    <row r="46" spans="1:23" ht="39" customHeight="1">
      <c r="A46" s="31"/>
      <c r="B46" s="25">
        <v>1</v>
      </c>
      <c r="C46" s="140" t="s">
        <v>207</v>
      </c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2"/>
    </row>
    <row r="47" spans="1:23" ht="21" customHeight="1">
      <c r="A47" s="31"/>
      <c r="B47" s="25">
        <f>B46+1</f>
        <v>2</v>
      </c>
      <c r="C47" s="140" t="s">
        <v>125</v>
      </c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142"/>
    </row>
    <row r="48" spans="1:23" ht="21" customHeight="1">
      <c r="A48" s="31"/>
      <c r="B48" s="25">
        <f t="shared" ref="B48:B57" si="0">B47+1</f>
        <v>3</v>
      </c>
      <c r="C48" s="140" t="s">
        <v>126</v>
      </c>
      <c r="D48" s="141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Q48" s="141"/>
      <c r="R48" s="141"/>
      <c r="S48" s="141"/>
      <c r="T48" s="142"/>
    </row>
    <row r="49" spans="1:20" ht="21" customHeight="1">
      <c r="A49" s="31"/>
      <c r="B49" s="25">
        <f t="shared" si="0"/>
        <v>4</v>
      </c>
      <c r="C49" s="140" t="s">
        <v>127</v>
      </c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  <c r="R49" s="141"/>
      <c r="S49" s="141"/>
      <c r="T49" s="142"/>
    </row>
    <row r="50" spans="1:20" ht="21" customHeight="1">
      <c r="A50" s="31"/>
      <c r="B50" s="25">
        <f t="shared" si="0"/>
        <v>5</v>
      </c>
      <c r="C50" s="221" t="s">
        <v>128</v>
      </c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8"/>
    </row>
    <row r="51" spans="1:20" ht="21" customHeight="1">
      <c r="A51" s="31"/>
      <c r="B51" s="25">
        <f t="shared" si="0"/>
        <v>6</v>
      </c>
      <c r="C51" s="221" t="s">
        <v>129</v>
      </c>
      <c r="D51" s="222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8"/>
    </row>
    <row r="52" spans="1:20" ht="21" customHeight="1">
      <c r="A52" s="31"/>
      <c r="B52" s="25">
        <f t="shared" si="0"/>
        <v>7</v>
      </c>
      <c r="C52" s="221" t="s">
        <v>162</v>
      </c>
      <c r="D52" s="222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8"/>
    </row>
    <row r="53" spans="1:20" ht="22.5" customHeight="1">
      <c r="A53" s="31"/>
      <c r="B53" s="25">
        <f t="shared" si="0"/>
        <v>8</v>
      </c>
      <c r="C53" s="221" t="s">
        <v>130</v>
      </c>
      <c r="D53" s="222"/>
      <c r="E53" s="222"/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2"/>
      <c r="Q53" s="222"/>
      <c r="R53" s="222"/>
      <c r="S53" s="222"/>
      <c r="T53" s="228"/>
    </row>
    <row r="54" spans="1:20" ht="21" customHeight="1">
      <c r="A54" s="31"/>
      <c r="B54" s="25">
        <f t="shared" si="0"/>
        <v>9</v>
      </c>
      <c r="C54" s="221" t="s">
        <v>208</v>
      </c>
      <c r="D54" s="222"/>
      <c r="E54" s="222"/>
      <c r="F54" s="222"/>
      <c r="G54" s="222"/>
      <c r="H54" s="222"/>
      <c r="I54" s="222"/>
      <c r="J54" s="222"/>
      <c r="K54" s="222"/>
      <c r="L54" s="222"/>
      <c r="M54" s="222"/>
      <c r="N54" s="222"/>
      <c r="O54" s="222"/>
      <c r="P54" s="222"/>
      <c r="Q54" s="222"/>
      <c r="R54" s="222"/>
      <c r="S54" s="222"/>
      <c r="T54" s="228"/>
    </row>
    <row r="55" spans="1:20" ht="21" customHeight="1">
      <c r="A55" s="31"/>
      <c r="B55" s="25">
        <f t="shared" si="0"/>
        <v>10</v>
      </c>
      <c r="C55" s="221" t="s">
        <v>209</v>
      </c>
      <c r="D55" s="222"/>
      <c r="E55" s="222"/>
      <c r="F55" s="222"/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222"/>
      <c r="R55" s="222"/>
      <c r="S55" s="222"/>
      <c r="T55" s="228"/>
    </row>
    <row r="56" spans="1:20" ht="21" customHeight="1">
      <c r="A56" s="31"/>
      <c r="B56" s="25">
        <f t="shared" si="0"/>
        <v>11</v>
      </c>
      <c r="C56" s="140" t="s">
        <v>210</v>
      </c>
      <c r="D56" s="141"/>
      <c r="E56" s="141"/>
      <c r="F56" s="141"/>
      <c r="G56" s="141"/>
      <c r="H56" s="141"/>
      <c r="I56" s="141"/>
      <c r="J56" s="141"/>
      <c r="K56" s="141"/>
      <c r="L56" s="141"/>
      <c r="M56" s="141"/>
      <c r="N56" s="141"/>
      <c r="O56" s="141"/>
      <c r="P56" s="141"/>
      <c r="Q56" s="141"/>
      <c r="R56" s="141"/>
      <c r="S56" s="141"/>
      <c r="T56" s="142"/>
    </row>
    <row r="57" spans="1:20" ht="21" customHeight="1">
      <c r="A57" s="21"/>
      <c r="B57" s="25">
        <f t="shared" si="0"/>
        <v>12</v>
      </c>
      <c r="C57" s="140" t="s">
        <v>211</v>
      </c>
      <c r="D57" s="141"/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2"/>
    </row>
    <row r="58" spans="1:20" ht="8.25" customHeight="1">
      <c r="A58" s="2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</row>
    <row r="59" spans="1:20" ht="15.75">
      <c r="A59" s="10" t="s">
        <v>88</v>
      </c>
      <c r="B59" s="19" t="s">
        <v>181</v>
      </c>
    </row>
    <row r="60" spans="1:20" ht="5.25" customHeight="1"/>
    <row r="61" spans="1:20" ht="16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Q61" s="7" t="s">
        <v>178</v>
      </c>
    </row>
    <row r="62" spans="1:20" ht="37.5" customHeight="1">
      <c r="B62" s="25" t="s">
        <v>75</v>
      </c>
      <c r="C62" s="286" t="s">
        <v>181</v>
      </c>
      <c r="D62" s="286"/>
      <c r="E62" s="286"/>
      <c r="F62" s="286"/>
      <c r="G62" s="286"/>
      <c r="H62" s="286"/>
      <c r="I62" s="286"/>
      <c r="J62" s="286"/>
      <c r="K62" s="286"/>
      <c r="L62" s="286"/>
      <c r="M62" s="286" t="s">
        <v>97</v>
      </c>
      <c r="N62" s="286"/>
      <c r="O62" s="128" t="s">
        <v>98</v>
      </c>
      <c r="P62" s="128"/>
      <c r="Q62" s="128" t="s">
        <v>73</v>
      </c>
      <c r="R62" s="128"/>
    </row>
    <row r="63" spans="1:20" ht="16.5" customHeight="1">
      <c r="B63" s="25">
        <v>1</v>
      </c>
      <c r="C63" s="286">
        <v>2</v>
      </c>
      <c r="D63" s="286"/>
      <c r="E63" s="286"/>
      <c r="F63" s="286"/>
      <c r="G63" s="286"/>
      <c r="H63" s="286"/>
      <c r="I63" s="286"/>
      <c r="J63" s="286"/>
      <c r="K63" s="286"/>
      <c r="L63" s="286"/>
      <c r="M63" s="286">
        <v>3</v>
      </c>
      <c r="N63" s="286"/>
      <c r="O63" s="331">
        <v>4</v>
      </c>
      <c r="P63" s="331"/>
      <c r="Q63" s="128">
        <v>5</v>
      </c>
      <c r="R63" s="128"/>
    </row>
    <row r="64" spans="1:20" ht="37.5" customHeight="1">
      <c r="B64" s="24">
        <v>1</v>
      </c>
      <c r="C64" s="329" t="s">
        <v>194</v>
      </c>
      <c r="D64" s="329"/>
      <c r="E64" s="329"/>
      <c r="F64" s="329"/>
      <c r="G64" s="329"/>
      <c r="H64" s="329"/>
      <c r="I64" s="329"/>
      <c r="J64" s="329"/>
      <c r="K64" s="329"/>
      <c r="L64" s="329"/>
      <c r="M64" s="318">
        <f>R93</f>
        <v>24179940</v>
      </c>
      <c r="N64" s="318"/>
      <c r="O64" s="197">
        <f>T97</f>
        <v>2000000</v>
      </c>
      <c r="P64" s="198"/>
      <c r="Q64" s="318">
        <f>M64+O64</f>
        <v>26179940</v>
      </c>
      <c r="R64" s="318"/>
    </row>
    <row r="65" spans="1:23" ht="22.5" customHeight="1">
      <c r="B65" s="24">
        <v>2</v>
      </c>
      <c r="C65" s="329" t="s">
        <v>195</v>
      </c>
      <c r="D65" s="329"/>
      <c r="E65" s="329"/>
      <c r="F65" s="329"/>
      <c r="G65" s="329"/>
      <c r="H65" s="329"/>
      <c r="I65" s="329"/>
      <c r="J65" s="329"/>
      <c r="K65" s="329"/>
      <c r="L65" s="329"/>
      <c r="M65" s="318">
        <f>R130</f>
        <v>8302900</v>
      </c>
      <c r="N65" s="318"/>
      <c r="O65" s="197"/>
      <c r="P65" s="198"/>
      <c r="Q65" s="318">
        <f t="shared" ref="Q65:Q75" si="1">M65+O65</f>
        <v>8302900</v>
      </c>
      <c r="R65" s="318"/>
    </row>
    <row r="66" spans="1:23" ht="21" customHeight="1">
      <c r="B66" s="24">
        <f t="shared" ref="B66:B75" si="2">B65+1</f>
        <v>3</v>
      </c>
      <c r="C66" s="329" t="s">
        <v>196</v>
      </c>
      <c r="D66" s="329"/>
      <c r="E66" s="329"/>
      <c r="F66" s="329"/>
      <c r="G66" s="329"/>
      <c r="H66" s="329"/>
      <c r="I66" s="329"/>
      <c r="J66" s="329"/>
      <c r="K66" s="329"/>
      <c r="L66" s="329"/>
      <c r="M66" s="332">
        <f>R143</f>
        <v>21205700</v>
      </c>
      <c r="N66" s="332"/>
      <c r="O66" s="185">
        <f>T146</f>
        <v>5000000</v>
      </c>
      <c r="P66" s="185"/>
      <c r="Q66" s="318">
        <f t="shared" si="1"/>
        <v>26205700</v>
      </c>
      <c r="R66" s="318"/>
    </row>
    <row r="67" spans="1:23" ht="20.25" customHeight="1">
      <c r="B67" s="24">
        <f t="shared" si="2"/>
        <v>4</v>
      </c>
      <c r="C67" s="329" t="s">
        <v>197</v>
      </c>
      <c r="D67" s="329"/>
      <c r="E67" s="329"/>
      <c r="F67" s="329"/>
      <c r="G67" s="329"/>
      <c r="H67" s="329"/>
      <c r="I67" s="329"/>
      <c r="J67" s="329"/>
      <c r="K67" s="329"/>
      <c r="L67" s="329"/>
      <c r="M67" s="332">
        <f>R164</f>
        <v>4993100</v>
      </c>
      <c r="N67" s="332"/>
      <c r="O67" s="197"/>
      <c r="P67" s="198"/>
      <c r="Q67" s="318">
        <f t="shared" si="1"/>
        <v>4993100</v>
      </c>
      <c r="R67" s="318"/>
    </row>
    <row r="68" spans="1:23" ht="20.25" customHeight="1">
      <c r="B68" s="24">
        <f t="shared" si="2"/>
        <v>5</v>
      </c>
      <c r="C68" s="330" t="s">
        <v>198</v>
      </c>
      <c r="D68" s="330"/>
      <c r="E68" s="330"/>
      <c r="F68" s="330"/>
      <c r="G68" s="330"/>
      <c r="H68" s="330"/>
      <c r="I68" s="330"/>
      <c r="J68" s="330"/>
      <c r="K68" s="330"/>
      <c r="L68" s="330"/>
      <c r="M68" s="146">
        <f>R194</f>
        <v>68548300</v>
      </c>
      <c r="N68" s="146"/>
      <c r="O68" s="261"/>
      <c r="P68" s="261"/>
      <c r="Q68" s="318">
        <f t="shared" si="1"/>
        <v>68548300</v>
      </c>
      <c r="R68" s="318"/>
    </row>
    <row r="69" spans="1:23" ht="21" customHeight="1">
      <c r="B69" s="24">
        <f t="shared" si="2"/>
        <v>6</v>
      </c>
      <c r="C69" s="330" t="s">
        <v>199</v>
      </c>
      <c r="D69" s="330"/>
      <c r="E69" s="330"/>
      <c r="F69" s="330"/>
      <c r="G69" s="330"/>
      <c r="H69" s="330"/>
      <c r="I69" s="330"/>
      <c r="J69" s="330"/>
      <c r="K69" s="330"/>
      <c r="L69" s="330"/>
      <c r="M69" s="146">
        <f>R225</f>
        <v>55000</v>
      </c>
      <c r="N69" s="146"/>
      <c r="O69" s="261"/>
      <c r="P69" s="261"/>
      <c r="Q69" s="318">
        <f t="shared" si="1"/>
        <v>55000</v>
      </c>
      <c r="R69" s="318"/>
    </row>
    <row r="70" spans="1:23" ht="21.75" customHeight="1">
      <c r="B70" s="24">
        <f t="shared" si="2"/>
        <v>7</v>
      </c>
      <c r="C70" s="330" t="s">
        <v>200</v>
      </c>
      <c r="D70" s="330"/>
      <c r="E70" s="330"/>
      <c r="F70" s="330"/>
      <c r="G70" s="330"/>
      <c r="H70" s="330"/>
      <c r="I70" s="330"/>
      <c r="J70" s="330"/>
      <c r="K70" s="330"/>
      <c r="L70" s="330"/>
      <c r="M70" s="272">
        <f>R237</f>
        <v>5555456</v>
      </c>
      <c r="N70" s="272"/>
      <c r="O70" s="261"/>
      <c r="P70" s="261"/>
      <c r="Q70" s="318">
        <f t="shared" si="1"/>
        <v>5555456</v>
      </c>
      <c r="R70" s="318"/>
    </row>
    <row r="71" spans="1:23" ht="39" customHeight="1">
      <c r="B71" s="24">
        <f t="shared" si="2"/>
        <v>8</v>
      </c>
      <c r="C71" s="330" t="s">
        <v>201</v>
      </c>
      <c r="D71" s="330"/>
      <c r="E71" s="330"/>
      <c r="F71" s="330"/>
      <c r="G71" s="330"/>
      <c r="H71" s="330"/>
      <c r="I71" s="330"/>
      <c r="J71" s="330"/>
      <c r="K71" s="330"/>
      <c r="L71" s="330"/>
      <c r="M71" s="272">
        <f>R284</f>
        <v>208503</v>
      </c>
      <c r="N71" s="272"/>
      <c r="O71" s="272"/>
      <c r="P71" s="272"/>
      <c r="Q71" s="318">
        <f t="shared" si="1"/>
        <v>208503</v>
      </c>
      <c r="R71" s="318"/>
    </row>
    <row r="72" spans="1:23" ht="21.95" customHeight="1">
      <c r="B72" s="24">
        <f t="shared" si="2"/>
        <v>9</v>
      </c>
      <c r="C72" s="330" t="s">
        <v>202</v>
      </c>
      <c r="D72" s="330"/>
      <c r="E72" s="330"/>
      <c r="F72" s="330"/>
      <c r="G72" s="330"/>
      <c r="H72" s="330"/>
      <c r="I72" s="330"/>
      <c r="J72" s="330"/>
      <c r="K72" s="330"/>
      <c r="L72" s="330"/>
      <c r="M72" s="272">
        <f>R302</f>
        <v>15000000</v>
      </c>
      <c r="N72" s="272"/>
      <c r="O72" s="146"/>
      <c r="P72" s="146"/>
      <c r="Q72" s="318">
        <f t="shared" si="1"/>
        <v>15000000</v>
      </c>
      <c r="R72" s="318"/>
      <c r="T72" s="45"/>
      <c r="U72" s="45"/>
      <c r="V72" s="45"/>
    </row>
    <row r="73" spans="1:23" ht="21.95" customHeight="1">
      <c r="B73" s="24">
        <f t="shared" si="2"/>
        <v>10</v>
      </c>
      <c r="C73" s="330" t="s">
        <v>203</v>
      </c>
      <c r="D73" s="330"/>
      <c r="E73" s="330"/>
      <c r="F73" s="330"/>
      <c r="G73" s="330"/>
      <c r="H73" s="330"/>
      <c r="I73" s="330"/>
      <c r="J73" s="330"/>
      <c r="K73" s="330"/>
      <c r="L73" s="330"/>
      <c r="M73" s="333">
        <f>R314</f>
        <v>1000000</v>
      </c>
      <c r="N73" s="334"/>
      <c r="O73" s="146"/>
      <c r="P73" s="146"/>
      <c r="Q73" s="318">
        <f t="shared" si="1"/>
        <v>1000000</v>
      </c>
      <c r="R73" s="318"/>
      <c r="T73" s="45"/>
      <c r="U73" s="45"/>
      <c r="V73" s="45"/>
    </row>
    <row r="74" spans="1:23" ht="21.95" customHeight="1">
      <c r="B74" s="24">
        <f t="shared" si="2"/>
        <v>11</v>
      </c>
      <c r="C74" s="329" t="s">
        <v>204</v>
      </c>
      <c r="D74" s="329"/>
      <c r="E74" s="329"/>
      <c r="F74" s="329"/>
      <c r="G74" s="329"/>
      <c r="H74" s="329"/>
      <c r="I74" s="329"/>
      <c r="J74" s="329"/>
      <c r="K74" s="329"/>
      <c r="L74" s="329"/>
      <c r="M74" s="318"/>
      <c r="N74" s="318"/>
      <c r="O74" s="272">
        <f>T326</f>
        <v>7153500</v>
      </c>
      <c r="P74" s="272"/>
      <c r="Q74" s="318">
        <f t="shared" si="1"/>
        <v>7153500</v>
      </c>
      <c r="R74" s="318"/>
      <c r="T74" s="45"/>
      <c r="U74" s="45"/>
      <c r="V74" s="45"/>
    </row>
    <row r="75" spans="1:23" ht="34.5" customHeight="1">
      <c r="B75" s="24">
        <f t="shared" si="2"/>
        <v>12</v>
      </c>
      <c r="C75" s="329" t="s">
        <v>6</v>
      </c>
      <c r="D75" s="329"/>
      <c r="E75" s="329"/>
      <c r="F75" s="329"/>
      <c r="G75" s="329"/>
      <c r="H75" s="329"/>
      <c r="I75" s="329"/>
      <c r="J75" s="329"/>
      <c r="K75" s="329"/>
      <c r="L75" s="329"/>
      <c r="M75" s="318">
        <f>R349</f>
        <v>4773347</v>
      </c>
      <c r="N75" s="318"/>
      <c r="O75" s="272"/>
      <c r="P75" s="272"/>
      <c r="Q75" s="318">
        <f t="shared" si="1"/>
        <v>4773347</v>
      </c>
      <c r="R75" s="318"/>
      <c r="T75" s="45"/>
      <c r="U75" s="45"/>
      <c r="V75" s="45"/>
    </row>
    <row r="76" spans="1:23" ht="36" hidden="1" customHeight="1">
      <c r="B76" s="24">
        <f>B75+1</f>
        <v>13</v>
      </c>
      <c r="C76" s="63" t="s">
        <v>32</v>
      </c>
      <c r="D76" s="64" t="s">
        <v>65</v>
      </c>
      <c r="F76" s="65"/>
      <c r="G76" s="65"/>
      <c r="H76" s="65"/>
      <c r="I76" s="65"/>
      <c r="J76" s="65"/>
      <c r="K76" s="65"/>
      <c r="L76" s="65"/>
      <c r="M76" s="318">
        <f>58.434-58.434</f>
        <v>0</v>
      </c>
      <c r="N76" s="318"/>
      <c r="O76" s="272"/>
      <c r="P76" s="272"/>
      <c r="Q76" s="318" t="e">
        <f>O76+#REF!</f>
        <v>#REF!</v>
      </c>
      <c r="R76" s="318"/>
      <c r="T76" s="45"/>
      <c r="U76" s="45"/>
      <c r="V76" s="45"/>
    </row>
    <row r="77" spans="1:23" ht="23.25" customHeight="1">
      <c r="B77" s="24"/>
      <c r="C77" s="312" t="s">
        <v>73</v>
      </c>
      <c r="D77" s="313"/>
      <c r="E77" s="313"/>
      <c r="F77" s="313"/>
      <c r="G77" s="313"/>
      <c r="H77" s="313"/>
      <c r="I77" s="313"/>
      <c r="J77" s="313"/>
      <c r="K77" s="313"/>
      <c r="L77" s="314"/>
      <c r="M77" s="311">
        <f>SUM(M64:N76)</f>
        <v>153822246</v>
      </c>
      <c r="N77" s="311"/>
      <c r="O77" s="311">
        <f>SUM(O64:P76)</f>
        <v>14153500</v>
      </c>
      <c r="P77" s="311"/>
      <c r="Q77" s="311">
        <f>SUM(Q64:R75)</f>
        <v>167975746</v>
      </c>
      <c r="R77" s="311"/>
      <c r="T77" s="109">
        <f>M77-119082180</f>
        <v>34740066</v>
      </c>
      <c r="U77" s="45"/>
      <c r="V77" s="45"/>
    </row>
    <row r="78" spans="1:23">
      <c r="V78" s="45"/>
      <c r="W78" s="45"/>
    </row>
    <row r="79" spans="1:23" ht="15.75">
      <c r="A79" s="10" t="s">
        <v>89</v>
      </c>
      <c r="B79" s="19" t="s">
        <v>256</v>
      </c>
      <c r="P79" s="49"/>
      <c r="V79" s="45"/>
      <c r="W79" s="45"/>
    </row>
    <row r="80" spans="1:23" ht="15.75">
      <c r="N80" s="7" t="s">
        <v>178</v>
      </c>
      <c r="O80" s="30"/>
      <c r="V80" s="45"/>
      <c r="W80" s="45"/>
    </row>
    <row r="81" spans="1:24" ht="34.5" customHeight="1">
      <c r="A81" s="25" t="s">
        <v>75</v>
      </c>
      <c r="B81" s="315" t="s">
        <v>96</v>
      </c>
      <c r="C81" s="316"/>
      <c r="D81" s="316"/>
      <c r="E81" s="316"/>
      <c r="F81" s="316"/>
      <c r="G81" s="316"/>
      <c r="H81" s="316"/>
      <c r="I81" s="316"/>
      <c r="J81" s="317"/>
      <c r="K81" s="286" t="s">
        <v>97</v>
      </c>
      <c r="L81" s="286"/>
      <c r="M81" s="128" t="s">
        <v>98</v>
      </c>
      <c r="N81" s="128"/>
      <c r="O81" s="128" t="s">
        <v>73</v>
      </c>
      <c r="P81" s="128"/>
      <c r="U81" s="49"/>
      <c r="V81" s="45"/>
      <c r="W81" s="45"/>
    </row>
    <row r="82" spans="1:24" ht="17.25" customHeight="1">
      <c r="A82" s="25">
        <v>1</v>
      </c>
      <c r="B82" s="315">
        <v>2</v>
      </c>
      <c r="C82" s="316"/>
      <c r="D82" s="316"/>
      <c r="E82" s="316"/>
      <c r="F82" s="316"/>
      <c r="G82" s="316"/>
      <c r="H82" s="316"/>
      <c r="I82" s="316"/>
      <c r="J82" s="317"/>
      <c r="K82" s="286">
        <v>3</v>
      </c>
      <c r="L82" s="286"/>
      <c r="M82" s="128">
        <v>4</v>
      </c>
      <c r="N82" s="128"/>
      <c r="O82" s="128">
        <v>5</v>
      </c>
      <c r="P82" s="128"/>
      <c r="V82" s="45"/>
      <c r="W82" s="45"/>
    </row>
    <row r="83" spans="1:24" ht="42" customHeight="1">
      <c r="A83" s="24">
        <v>1</v>
      </c>
      <c r="B83" s="148" t="s">
        <v>12</v>
      </c>
      <c r="C83" s="149"/>
      <c r="D83" s="149"/>
      <c r="E83" s="149"/>
      <c r="F83" s="149"/>
      <c r="G83" s="149"/>
      <c r="H83" s="149"/>
      <c r="I83" s="149"/>
      <c r="J83" s="150"/>
      <c r="K83" s="146">
        <f>M77-K84</f>
        <v>153792246</v>
      </c>
      <c r="L83" s="146"/>
      <c r="M83" s="146">
        <f>O77</f>
        <v>14153500</v>
      </c>
      <c r="N83" s="146"/>
      <c r="O83" s="146">
        <f>K83+M83</f>
        <v>167945746</v>
      </c>
      <c r="P83" s="146"/>
      <c r="V83" s="45"/>
      <c r="W83" s="45"/>
    </row>
    <row r="84" spans="1:24" ht="35.25" customHeight="1">
      <c r="A84" s="24">
        <f>2</f>
        <v>2</v>
      </c>
      <c r="B84" s="148" t="s">
        <v>240</v>
      </c>
      <c r="C84" s="149"/>
      <c r="D84" s="149"/>
      <c r="E84" s="149"/>
      <c r="F84" s="149"/>
      <c r="G84" s="149"/>
      <c r="H84" s="149"/>
      <c r="I84" s="149"/>
      <c r="J84" s="150"/>
      <c r="K84" s="197">
        <f>R247</f>
        <v>30000</v>
      </c>
      <c r="L84" s="198"/>
      <c r="M84" s="197"/>
      <c r="N84" s="198"/>
      <c r="O84" s="146">
        <f>K84+M84</f>
        <v>30000</v>
      </c>
      <c r="P84" s="146"/>
      <c r="V84" s="45"/>
      <c r="W84" s="45"/>
    </row>
    <row r="85" spans="1:24" ht="20.25" customHeight="1">
      <c r="A85" s="98"/>
      <c r="B85" s="215" t="s">
        <v>73</v>
      </c>
      <c r="C85" s="216"/>
      <c r="D85" s="216"/>
      <c r="E85" s="216"/>
      <c r="F85" s="216"/>
      <c r="G85" s="216"/>
      <c r="H85" s="216"/>
      <c r="I85" s="216"/>
      <c r="J85" s="217"/>
      <c r="K85" s="146">
        <f>K83+K84</f>
        <v>153822246</v>
      </c>
      <c r="L85" s="146"/>
      <c r="M85" s="146">
        <f>M83</f>
        <v>14153500</v>
      </c>
      <c r="N85" s="146"/>
      <c r="O85" s="146">
        <f>K85+M85</f>
        <v>167975746</v>
      </c>
      <c r="P85" s="146"/>
      <c r="V85" s="45"/>
      <c r="W85" s="45"/>
      <c r="X85" s="107"/>
    </row>
    <row r="86" spans="1:24">
      <c r="A86" s="26"/>
      <c r="B86" s="26"/>
      <c r="C86" s="26"/>
      <c r="D86" s="26"/>
      <c r="E86" s="26"/>
      <c r="F86" s="26"/>
      <c r="G86" s="26"/>
      <c r="H86" s="26"/>
      <c r="I86" s="26"/>
      <c r="V86" s="45"/>
      <c r="W86" s="45"/>
    </row>
    <row r="87" spans="1:24" ht="18.75" customHeight="1">
      <c r="A87" s="10" t="s">
        <v>252</v>
      </c>
      <c r="B87" s="19" t="s">
        <v>257</v>
      </c>
      <c r="C87" s="2"/>
      <c r="V87" s="45"/>
      <c r="W87" s="45"/>
    </row>
    <row r="88" spans="1:24">
      <c r="V88" s="45"/>
      <c r="W88" s="45"/>
    </row>
    <row r="89" spans="1:24" ht="37.5" customHeight="1">
      <c r="A89" s="29"/>
      <c r="B89" s="25" t="s">
        <v>75</v>
      </c>
      <c r="C89" s="143" t="s">
        <v>182</v>
      </c>
      <c r="D89" s="208"/>
      <c r="E89" s="208"/>
      <c r="F89" s="208"/>
      <c r="G89" s="208"/>
      <c r="H89" s="208"/>
      <c r="I89" s="208"/>
      <c r="J89" s="208"/>
      <c r="K89" s="144"/>
      <c r="L89" s="143" t="s">
        <v>90</v>
      </c>
      <c r="M89" s="144"/>
      <c r="N89" s="128" t="s">
        <v>76</v>
      </c>
      <c r="O89" s="128"/>
      <c r="P89" s="128"/>
      <c r="Q89" s="128"/>
      <c r="R89" s="128" t="s">
        <v>97</v>
      </c>
      <c r="S89" s="151"/>
      <c r="T89" s="61" t="s">
        <v>98</v>
      </c>
      <c r="U89" s="174" t="s">
        <v>73</v>
      </c>
      <c r="V89" s="174"/>
      <c r="W89" s="45"/>
    </row>
    <row r="90" spans="1:24" ht="18" customHeight="1">
      <c r="A90" s="29"/>
      <c r="B90" s="25">
        <v>1</v>
      </c>
      <c r="C90" s="212">
        <v>2</v>
      </c>
      <c r="D90" s="213"/>
      <c r="E90" s="213"/>
      <c r="F90" s="213"/>
      <c r="G90" s="213"/>
      <c r="H90" s="213"/>
      <c r="I90" s="213"/>
      <c r="J90" s="213"/>
      <c r="K90" s="214"/>
      <c r="L90" s="143">
        <v>3</v>
      </c>
      <c r="M90" s="144"/>
      <c r="N90" s="128">
        <v>4</v>
      </c>
      <c r="O90" s="128"/>
      <c r="P90" s="128"/>
      <c r="Q90" s="128"/>
      <c r="R90" s="128">
        <v>5</v>
      </c>
      <c r="S90" s="178"/>
      <c r="T90" s="61">
        <v>6</v>
      </c>
      <c r="U90" s="174">
        <v>7</v>
      </c>
      <c r="V90" s="174"/>
      <c r="W90" s="45"/>
    </row>
    <row r="91" spans="1:24" ht="37.5" customHeight="1">
      <c r="A91" s="29"/>
      <c r="B91" s="27"/>
      <c r="C91" s="305" t="s">
        <v>207</v>
      </c>
      <c r="D91" s="306"/>
      <c r="E91" s="306"/>
      <c r="F91" s="306"/>
      <c r="G91" s="306"/>
      <c r="H91" s="306"/>
      <c r="I91" s="306"/>
      <c r="J91" s="306"/>
      <c r="K91" s="306"/>
      <c r="L91" s="306"/>
      <c r="M91" s="306"/>
      <c r="N91" s="306"/>
      <c r="O91" s="306"/>
      <c r="P91" s="306"/>
      <c r="Q91" s="306"/>
      <c r="R91" s="306"/>
      <c r="S91" s="306"/>
      <c r="T91" s="306"/>
      <c r="U91" s="306"/>
      <c r="V91" s="307"/>
      <c r="W91" s="46"/>
    </row>
    <row r="92" spans="1:24" ht="20.100000000000001" customHeight="1">
      <c r="A92" s="31"/>
      <c r="B92" s="103">
        <v>1</v>
      </c>
      <c r="C92" s="131" t="s">
        <v>190</v>
      </c>
      <c r="D92" s="132"/>
      <c r="E92" s="132"/>
      <c r="F92" s="132"/>
      <c r="G92" s="132"/>
      <c r="H92" s="132"/>
      <c r="I92" s="132"/>
      <c r="J92" s="132"/>
      <c r="K92" s="133"/>
      <c r="L92" s="156"/>
      <c r="M92" s="158"/>
      <c r="N92" s="129"/>
      <c r="O92" s="129"/>
      <c r="P92" s="129"/>
      <c r="Q92" s="129"/>
      <c r="R92" s="129"/>
      <c r="S92" s="276"/>
      <c r="T92" s="66"/>
      <c r="U92" s="275"/>
      <c r="V92" s="275"/>
      <c r="W92" s="46"/>
    </row>
    <row r="93" spans="1:24" ht="20.100000000000001" customHeight="1">
      <c r="A93" s="31"/>
      <c r="B93" s="27"/>
      <c r="C93" s="290" t="s">
        <v>47</v>
      </c>
      <c r="D93" s="291"/>
      <c r="E93" s="291"/>
      <c r="F93" s="291"/>
      <c r="G93" s="291"/>
      <c r="H93" s="291"/>
      <c r="I93" s="291"/>
      <c r="J93" s="291"/>
      <c r="K93" s="292"/>
      <c r="L93" s="156" t="s">
        <v>80</v>
      </c>
      <c r="M93" s="158"/>
      <c r="N93" s="129" t="s">
        <v>44</v>
      </c>
      <c r="O93" s="129"/>
      <c r="P93" s="129"/>
      <c r="Q93" s="129"/>
      <c r="R93" s="172">
        <f>SUM(R94:S100)</f>
        <v>24179940</v>
      </c>
      <c r="S93" s="335"/>
      <c r="T93" s="76">
        <f>T97</f>
        <v>2000000</v>
      </c>
      <c r="U93" s="272">
        <f>R93+T93</f>
        <v>26179940</v>
      </c>
      <c r="V93" s="272"/>
      <c r="W93" s="46"/>
    </row>
    <row r="94" spans="1:24" ht="36" customHeight="1">
      <c r="A94" s="31"/>
      <c r="B94" s="27"/>
      <c r="C94" s="221" t="s">
        <v>144</v>
      </c>
      <c r="D94" s="222"/>
      <c r="E94" s="222"/>
      <c r="F94" s="222"/>
      <c r="G94" s="222"/>
      <c r="H94" s="222"/>
      <c r="I94" s="222"/>
      <c r="J94" s="222"/>
      <c r="K94" s="228"/>
      <c r="L94" s="156" t="s">
        <v>80</v>
      </c>
      <c r="M94" s="158"/>
      <c r="N94" s="129" t="s">
        <v>44</v>
      </c>
      <c r="O94" s="129"/>
      <c r="P94" s="129"/>
      <c r="Q94" s="129"/>
      <c r="R94" s="238">
        <v>16088840</v>
      </c>
      <c r="S94" s="239"/>
      <c r="T94" s="83"/>
      <c r="U94" s="272">
        <f>R94+T94</f>
        <v>16088840</v>
      </c>
      <c r="V94" s="272"/>
      <c r="W94" s="46"/>
    </row>
    <row r="95" spans="1:24" ht="20.100000000000001" customHeight="1">
      <c r="A95" s="31"/>
      <c r="B95" s="27"/>
      <c r="C95" s="221" t="s">
        <v>143</v>
      </c>
      <c r="D95" s="222"/>
      <c r="E95" s="222"/>
      <c r="F95" s="222"/>
      <c r="G95" s="222"/>
      <c r="H95" s="222"/>
      <c r="I95" s="222"/>
      <c r="J95" s="222"/>
      <c r="K95" s="228"/>
      <c r="L95" s="156" t="s">
        <v>80</v>
      </c>
      <c r="M95" s="158"/>
      <c r="N95" s="129" t="s">
        <v>44</v>
      </c>
      <c r="O95" s="129"/>
      <c r="P95" s="129"/>
      <c r="Q95" s="129"/>
      <c r="R95" s="238">
        <v>6155500</v>
      </c>
      <c r="S95" s="239"/>
      <c r="T95" s="83"/>
      <c r="U95" s="272">
        <f>R95+T95</f>
        <v>6155500</v>
      </c>
      <c r="V95" s="272"/>
      <c r="W95" s="46"/>
    </row>
    <row r="96" spans="1:24" ht="20.100000000000001" customHeight="1">
      <c r="A96" s="31"/>
      <c r="B96" s="27"/>
      <c r="C96" s="221" t="s">
        <v>146</v>
      </c>
      <c r="D96" s="222"/>
      <c r="E96" s="222"/>
      <c r="F96" s="222"/>
      <c r="G96" s="222"/>
      <c r="H96" s="222"/>
      <c r="I96" s="222"/>
      <c r="J96" s="222"/>
      <c r="K96" s="228"/>
      <c r="L96" s="156" t="s">
        <v>80</v>
      </c>
      <c r="M96" s="158"/>
      <c r="N96" s="129" t="s">
        <v>79</v>
      </c>
      <c r="O96" s="129"/>
      <c r="P96" s="129"/>
      <c r="Q96" s="129"/>
      <c r="R96" s="238">
        <v>400000</v>
      </c>
      <c r="S96" s="239"/>
      <c r="T96" s="83"/>
      <c r="U96" s="272">
        <f>R96+T96</f>
        <v>400000</v>
      </c>
      <c r="V96" s="272"/>
      <c r="W96" s="46"/>
    </row>
    <row r="97" spans="1:26" ht="20.100000000000001" customHeight="1">
      <c r="A97" s="31"/>
      <c r="B97" s="27"/>
      <c r="C97" s="221" t="s">
        <v>133</v>
      </c>
      <c r="D97" s="222"/>
      <c r="E97" s="222"/>
      <c r="F97" s="222"/>
      <c r="G97" s="222"/>
      <c r="H97" s="222"/>
      <c r="I97" s="222"/>
      <c r="J97" s="222"/>
      <c r="K97" s="228"/>
      <c r="L97" s="156" t="s">
        <v>80</v>
      </c>
      <c r="M97" s="158"/>
      <c r="N97" s="129" t="s">
        <v>79</v>
      </c>
      <c r="O97" s="129"/>
      <c r="P97" s="129"/>
      <c r="Q97" s="129"/>
      <c r="R97" s="186"/>
      <c r="S97" s="187"/>
      <c r="T97" s="76">
        <f>2000000</f>
        <v>2000000</v>
      </c>
      <c r="U97" s="272">
        <f>R97+T97</f>
        <v>2000000</v>
      </c>
      <c r="V97" s="272"/>
      <c r="W97" s="46"/>
    </row>
    <row r="98" spans="1:26" ht="20.100000000000001" customHeight="1">
      <c r="A98" s="31"/>
      <c r="B98" s="27"/>
      <c r="C98" s="148" t="s">
        <v>154</v>
      </c>
      <c r="D98" s="149"/>
      <c r="E98" s="149"/>
      <c r="F98" s="149"/>
      <c r="G98" s="149"/>
      <c r="H98" s="149"/>
      <c r="I98" s="149"/>
      <c r="J98" s="149"/>
      <c r="K98" s="150"/>
      <c r="L98" s="156" t="s">
        <v>80</v>
      </c>
      <c r="M98" s="158"/>
      <c r="N98" s="128" t="s">
        <v>79</v>
      </c>
      <c r="O98" s="128"/>
      <c r="P98" s="128"/>
      <c r="Q98" s="128"/>
      <c r="R98" s="238">
        <v>1000000</v>
      </c>
      <c r="S98" s="239"/>
      <c r="T98" s="85">
        <v>100</v>
      </c>
      <c r="U98" s="146">
        <f>R98</f>
        <v>1000000</v>
      </c>
      <c r="V98" s="147"/>
      <c r="W98" s="46"/>
    </row>
    <row r="99" spans="1:26" ht="20.100000000000001" customHeight="1">
      <c r="A99" s="31"/>
      <c r="B99" s="27"/>
      <c r="C99" s="148" t="s">
        <v>132</v>
      </c>
      <c r="D99" s="149"/>
      <c r="E99" s="149"/>
      <c r="F99" s="149"/>
      <c r="G99" s="149"/>
      <c r="H99" s="149"/>
      <c r="I99" s="149"/>
      <c r="J99" s="149"/>
      <c r="K99" s="150"/>
      <c r="L99" s="156" t="s">
        <v>80</v>
      </c>
      <c r="M99" s="158"/>
      <c r="N99" s="128" t="s">
        <v>79</v>
      </c>
      <c r="O99" s="128"/>
      <c r="P99" s="128"/>
      <c r="Q99" s="128"/>
      <c r="R99" s="238">
        <v>500000</v>
      </c>
      <c r="S99" s="239"/>
      <c r="T99" s="67"/>
      <c r="U99" s="146">
        <f>R99</f>
        <v>500000</v>
      </c>
      <c r="V99" s="147"/>
      <c r="W99" s="46"/>
    </row>
    <row r="100" spans="1:26" ht="54.75" customHeight="1">
      <c r="A100" s="31"/>
      <c r="B100" s="27"/>
      <c r="C100" s="148" t="s">
        <v>265</v>
      </c>
      <c r="D100" s="149"/>
      <c r="E100" s="149"/>
      <c r="F100" s="149"/>
      <c r="G100" s="149"/>
      <c r="H100" s="149"/>
      <c r="I100" s="149"/>
      <c r="J100" s="149"/>
      <c r="K100" s="150"/>
      <c r="L100" s="156" t="s">
        <v>80</v>
      </c>
      <c r="M100" s="158"/>
      <c r="N100" s="129" t="s">
        <v>243</v>
      </c>
      <c r="O100" s="129"/>
      <c r="P100" s="129"/>
      <c r="Q100" s="129"/>
      <c r="R100" s="238">
        <f>10000+25600</f>
        <v>35600</v>
      </c>
      <c r="S100" s="239"/>
      <c r="T100" s="67"/>
      <c r="U100" s="146">
        <f>R100</f>
        <v>35600</v>
      </c>
      <c r="V100" s="147"/>
      <c r="W100" s="46"/>
      <c r="Y100" s="29"/>
      <c r="Z100" s="29"/>
    </row>
    <row r="101" spans="1:26" ht="18" customHeight="1">
      <c r="A101" s="31"/>
      <c r="B101" s="27">
        <v>2</v>
      </c>
      <c r="C101" s="131" t="s">
        <v>191</v>
      </c>
      <c r="D101" s="132"/>
      <c r="E101" s="132"/>
      <c r="F101" s="132"/>
      <c r="G101" s="132"/>
      <c r="H101" s="132"/>
      <c r="I101" s="132"/>
      <c r="J101" s="132"/>
      <c r="K101" s="133"/>
      <c r="L101" s="156"/>
      <c r="M101" s="158"/>
      <c r="N101" s="129"/>
      <c r="O101" s="129"/>
      <c r="P101" s="129"/>
      <c r="Q101" s="129"/>
      <c r="R101" s="129"/>
      <c r="S101" s="129"/>
      <c r="T101" s="66"/>
      <c r="U101" s="279"/>
      <c r="V101" s="279"/>
      <c r="W101" s="46"/>
      <c r="Y101" s="29"/>
      <c r="Z101" s="29"/>
    </row>
    <row r="102" spans="1:26" ht="35.25" customHeight="1">
      <c r="A102" s="31"/>
      <c r="B102" s="27"/>
      <c r="C102" s="179" t="s">
        <v>228</v>
      </c>
      <c r="D102" s="180"/>
      <c r="E102" s="180"/>
      <c r="F102" s="180"/>
      <c r="G102" s="180"/>
      <c r="H102" s="180"/>
      <c r="I102" s="180"/>
      <c r="J102" s="180"/>
      <c r="K102" s="181"/>
      <c r="L102" s="226" t="s">
        <v>92</v>
      </c>
      <c r="M102" s="227"/>
      <c r="N102" s="375" t="s">
        <v>27</v>
      </c>
      <c r="O102" s="375"/>
      <c r="P102" s="375"/>
      <c r="Q102" s="375"/>
      <c r="R102" s="243">
        <v>172.42</v>
      </c>
      <c r="S102" s="244"/>
      <c r="T102" s="83"/>
      <c r="U102" s="272">
        <f>R102+T102</f>
        <v>172.42</v>
      </c>
      <c r="V102" s="272"/>
      <c r="W102" s="46"/>
      <c r="X102" s="92"/>
      <c r="Y102" s="377"/>
      <c r="Z102" s="377"/>
    </row>
    <row r="103" spans="1:26" ht="36.75" customHeight="1">
      <c r="A103" s="31"/>
      <c r="B103" s="27"/>
      <c r="C103" s="179" t="s">
        <v>230</v>
      </c>
      <c r="D103" s="180"/>
      <c r="E103" s="180"/>
      <c r="F103" s="180"/>
      <c r="G103" s="180"/>
      <c r="H103" s="180"/>
      <c r="I103" s="180"/>
      <c r="J103" s="180"/>
      <c r="K103" s="181"/>
      <c r="L103" s="226" t="s">
        <v>100</v>
      </c>
      <c r="M103" s="227"/>
      <c r="N103" s="375" t="s">
        <v>109</v>
      </c>
      <c r="O103" s="375"/>
      <c r="P103" s="375"/>
      <c r="Q103" s="375"/>
      <c r="R103" s="231">
        <f>1985+155</f>
        <v>2140</v>
      </c>
      <c r="S103" s="277"/>
      <c r="T103" s="110">
        <v>800</v>
      </c>
      <c r="U103" s="272">
        <f>R103+T103</f>
        <v>2940</v>
      </c>
      <c r="V103" s="272"/>
      <c r="W103" s="46"/>
      <c r="Y103" s="29"/>
      <c r="Z103" s="29"/>
    </row>
    <row r="104" spans="1:26" ht="35.25" customHeight="1">
      <c r="A104" s="31"/>
      <c r="B104" s="27"/>
      <c r="C104" s="179" t="s">
        <v>229</v>
      </c>
      <c r="D104" s="180"/>
      <c r="E104" s="180"/>
      <c r="F104" s="180"/>
      <c r="G104" s="180"/>
      <c r="H104" s="180"/>
      <c r="I104" s="180"/>
      <c r="J104" s="180"/>
      <c r="K104" s="181"/>
      <c r="L104" s="226" t="s">
        <v>100</v>
      </c>
      <c r="M104" s="227"/>
      <c r="N104" s="375" t="s">
        <v>82</v>
      </c>
      <c r="O104" s="375"/>
      <c r="P104" s="375"/>
      <c r="Q104" s="375"/>
      <c r="R104" s="138">
        <v>253</v>
      </c>
      <c r="S104" s="374"/>
      <c r="T104" s="66"/>
      <c r="U104" s="272">
        <f>R104+T104</f>
        <v>253</v>
      </c>
      <c r="V104" s="272"/>
      <c r="W104" s="46"/>
      <c r="Y104" s="29"/>
      <c r="Z104" s="29"/>
    </row>
    <row r="105" spans="1:26" ht="20.100000000000001" customHeight="1">
      <c r="A105" s="31"/>
      <c r="B105" s="27"/>
      <c r="C105" s="221" t="s">
        <v>231</v>
      </c>
      <c r="D105" s="222"/>
      <c r="E105" s="222"/>
      <c r="F105" s="222"/>
      <c r="G105" s="222"/>
      <c r="H105" s="222"/>
      <c r="I105" s="222"/>
      <c r="J105" s="222"/>
      <c r="K105" s="228"/>
      <c r="L105" s="378" t="s">
        <v>92</v>
      </c>
      <c r="M105" s="379"/>
      <c r="N105" s="375" t="s">
        <v>109</v>
      </c>
      <c r="O105" s="375"/>
      <c r="P105" s="375"/>
      <c r="Q105" s="375"/>
      <c r="R105" s="273">
        <f>10.1284+12.7196</f>
        <v>22.847999999999999</v>
      </c>
      <c r="S105" s="274"/>
      <c r="T105" s="84"/>
      <c r="U105" s="272">
        <f>R105+T105</f>
        <v>22.847999999999999</v>
      </c>
      <c r="V105" s="272"/>
      <c r="W105" s="46"/>
      <c r="Y105" s="29"/>
      <c r="Z105" s="29"/>
    </row>
    <row r="106" spans="1:26" ht="20.100000000000001" customHeight="1">
      <c r="A106" s="31"/>
      <c r="B106" s="27"/>
      <c r="C106" s="140" t="s">
        <v>33</v>
      </c>
      <c r="D106" s="141"/>
      <c r="E106" s="141"/>
      <c r="F106" s="141"/>
      <c r="G106" s="141"/>
      <c r="H106" s="141"/>
      <c r="I106" s="141"/>
      <c r="J106" s="141"/>
      <c r="K106" s="142"/>
      <c r="L106" s="143" t="s">
        <v>68</v>
      </c>
      <c r="M106" s="144"/>
      <c r="N106" s="156" t="s">
        <v>109</v>
      </c>
      <c r="O106" s="157"/>
      <c r="P106" s="157"/>
      <c r="Q106" s="158"/>
      <c r="R106" s="271">
        <v>800</v>
      </c>
      <c r="S106" s="271"/>
      <c r="T106" s="67"/>
      <c r="U106" s="146">
        <f>R106</f>
        <v>800</v>
      </c>
      <c r="V106" s="146"/>
      <c r="W106" s="46"/>
      <c r="Y106" s="29"/>
      <c r="Z106" s="29"/>
    </row>
    <row r="107" spans="1:26" ht="20.100000000000001" customHeight="1">
      <c r="A107" s="31"/>
      <c r="B107" s="27"/>
      <c r="C107" s="140" t="s">
        <v>34</v>
      </c>
      <c r="D107" s="141"/>
      <c r="E107" s="141"/>
      <c r="F107" s="141"/>
      <c r="G107" s="141"/>
      <c r="H107" s="141"/>
      <c r="I107" s="141"/>
      <c r="J107" s="141"/>
      <c r="K107" s="142"/>
      <c r="L107" s="143" t="s">
        <v>100</v>
      </c>
      <c r="M107" s="144"/>
      <c r="N107" s="336" t="s">
        <v>91</v>
      </c>
      <c r="O107" s="337"/>
      <c r="P107" s="337"/>
      <c r="Q107" s="338"/>
      <c r="R107" s="271">
        <v>1200</v>
      </c>
      <c r="S107" s="271"/>
      <c r="T107" s="67"/>
      <c r="U107" s="146">
        <f>R107</f>
        <v>1200</v>
      </c>
      <c r="V107" s="146"/>
      <c r="W107" s="46"/>
      <c r="Y107" s="29"/>
      <c r="Z107" s="29"/>
    </row>
    <row r="108" spans="1:26" ht="20.100000000000001" customHeight="1">
      <c r="A108" s="31"/>
      <c r="B108" s="27"/>
      <c r="C108" s="140" t="s">
        <v>35</v>
      </c>
      <c r="D108" s="141"/>
      <c r="E108" s="141"/>
      <c r="F108" s="141"/>
      <c r="G108" s="141"/>
      <c r="H108" s="141"/>
      <c r="I108" s="141"/>
      <c r="J108" s="141"/>
      <c r="K108" s="142"/>
      <c r="L108" s="339" t="s">
        <v>100</v>
      </c>
      <c r="M108" s="340"/>
      <c r="N108" s="129" t="s">
        <v>17</v>
      </c>
      <c r="O108" s="129"/>
      <c r="P108" s="129"/>
      <c r="Q108" s="129"/>
      <c r="R108" s="271">
        <f>6+1</f>
        <v>7</v>
      </c>
      <c r="S108" s="271"/>
      <c r="T108" s="67"/>
      <c r="U108" s="146">
        <f>R108</f>
        <v>7</v>
      </c>
      <c r="V108" s="146"/>
      <c r="W108" s="46"/>
      <c r="Y108" s="29"/>
      <c r="Z108" s="29"/>
    </row>
    <row r="109" spans="1:26" ht="19.5" customHeight="1">
      <c r="A109" s="31"/>
      <c r="B109" s="27">
        <v>3</v>
      </c>
      <c r="C109" s="131" t="s">
        <v>192</v>
      </c>
      <c r="D109" s="132"/>
      <c r="E109" s="132"/>
      <c r="F109" s="132"/>
      <c r="G109" s="132"/>
      <c r="H109" s="132"/>
      <c r="I109" s="132"/>
      <c r="J109" s="132"/>
      <c r="K109" s="133"/>
      <c r="L109" s="156"/>
      <c r="M109" s="158"/>
      <c r="N109" s="129"/>
      <c r="O109" s="129"/>
      <c r="P109" s="129"/>
      <c r="Q109" s="129"/>
      <c r="R109" s="129"/>
      <c r="S109" s="129"/>
      <c r="T109" s="66"/>
      <c r="U109" s="272"/>
      <c r="V109" s="272"/>
      <c r="W109" s="46"/>
      <c r="Y109" s="29"/>
      <c r="Z109" s="29"/>
    </row>
    <row r="110" spans="1:26" ht="20.100000000000001" customHeight="1">
      <c r="A110" s="31"/>
      <c r="B110" s="27"/>
      <c r="C110" s="179" t="s">
        <v>155</v>
      </c>
      <c r="D110" s="180"/>
      <c r="E110" s="180"/>
      <c r="F110" s="180"/>
      <c r="G110" s="180"/>
      <c r="H110" s="180"/>
      <c r="I110" s="180"/>
      <c r="J110" s="180"/>
      <c r="K110" s="181"/>
      <c r="L110" s="226" t="s">
        <v>80</v>
      </c>
      <c r="M110" s="227"/>
      <c r="N110" s="156" t="s">
        <v>52</v>
      </c>
      <c r="O110" s="157"/>
      <c r="P110" s="157"/>
      <c r="Q110" s="158"/>
      <c r="R110" s="186">
        <v>109389.25298999999</v>
      </c>
      <c r="S110" s="187" t="e">
        <f>(8792.52+1450.41+2126.21+535.24+5637.47)/S95*1000</f>
        <v>#DIV/0!</v>
      </c>
      <c r="T110" s="60"/>
      <c r="U110" s="272">
        <f t="shared" ref="U110:U116" si="3">R110+T110</f>
        <v>109389.25298999999</v>
      </c>
      <c r="V110" s="272"/>
      <c r="W110" s="58">
        <v>10629.69</v>
      </c>
      <c r="Y110" s="376"/>
      <c r="Z110" s="376"/>
    </row>
    <row r="111" spans="1:26" ht="20.100000000000001" customHeight="1">
      <c r="A111" s="31"/>
      <c r="B111" s="27"/>
      <c r="C111" s="179" t="s">
        <v>10</v>
      </c>
      <c r="D111" s="180"/>
      <c r="E111" s="180"/>
      <c r="F111" s="180"/>
      <c r="G111" s="180"/>
      <c r="H111" s="180"/>
      <c r="I111" s="180"/>
      <c r="J111" s="180"/>
      <c r="K111" s="181"/>
      <c r="L111" s="226" t="s">
        <v>80</v>
      </c>
      <c r="M111" s="227"/>
      <c r="N111" s="156" t="s">
        <v>52</v>
      </c>
      <c r="O111" s="157"/>
      <c r="P111" s="157"/>
      <c r="Q111" s="158"/>
      <c r="R111" s="372">
        <v>692.49018699999999</v>
      </c>
      <c r="S111" s="373"/>
      <c r="T111" s="86">
        <f>T97/T103</f>
        <v>2500</v>
      </c>
      <c r="U111" s="272">
        <f t="shared" si="3"/>
        <v>3192.4901869999999</v>
      </c>
      <c r="V111" s="272"/>
      <c r="W111" s="58"/>
      <c r="Y111" s="29"/>
      <c r="Z111" s="29"/>
    </row>
    <row r="112" spans="1:26" ht="20.100000000000001" customHeight="1">
      <c r="A112" s="31"/>
      <c r="B112" s="27"/>
      <c r="C112" s="179" t="s">
        <v>11</v>
      </c>
      <c r="D112" s="180"/>
      <c r="E112" s="180"/>
      <c r="F112" s="180"/>
      <c r="G112" s="180"/>
      <c r="H112" s="180"/>
      <c r="I112" s="180"/>
      <c r="J112" s="180"/>
      <c r="K112" s="181"/>
      <c r="L112" s="226" t="s">
        <v>80</v>
      </c>
      <c r="M112" s="227"/>
      <c r="N112" s="156" t="s">
        <v>52</v>
      </c>
      <c r="O112" s="157"/>
      <c r="P112" s="157"/>
      <c r="Q112" s="158"/>
      <c r="R112" s="186">
        <v>7515.8498</v>
      </c>
      <c r="S112" s="187"/>
      <c r="T112" s="60"/>
      <c r="U112" s="272">
        <f t="shared" si="3"/>
        <v>7515.8498</v>
      </c>
      <c r="V112" s="272"/>
      <c r="W112" s="58"/>
      <c r="Y112" s="29"/>
      <c r="Z112" s="29"/>
    </row>
    <row r="113" spans="1:30" ht="20.100000000000001" customHeight="1">
      <c r="A113" s="31"/>
      <c r="B113" s="27"/>
      <c r="C113" s="165" t="s">
        <v>205</v>
      </c>
      <c r="D113" s="166"/>
      <c r="E113" s="166"/>
      <c r="F113" s="166"/>
      <c r="G113" s="166"/>
      <c r="H113" s="166"/>
      <c r="I113" s="166"/>
      <c r="J113" s="166"/>
      <c r="K113" s="167"/>
      <c r="L113" s="156" t="s">
        <v>80</v>
      </c>
      <c r="M113" s="158"/>
      <c r="N113" s="156" t="s">
        <v>52</v>
      </c>
      <c r="O113" s="157"/>
      <c r="P113" s="157"/>
      <c r="Q113" s="158"/>
      <c r="R113" s="186">
        <v>11507.0028</v>
      </c>
      <c r="S113" s="187"/>
      <c r="T113" s="60"/>
      <c r="U113" s="272">
        <f t="shared" si="3"/>
        <v>11507.0028</v>
      </c>
      <c r="V113" s="272"/>
      <c r="W113" s="58"/>
      <c r="Y113" s="29"/>
      <c r="Z113" s="29"/>
    </row>
    <row r="114" spans="1:30" ht="20.100000000000001" customHeight="1">
      <c r="A114" s="31"/>
      <c r="B114" s="27"/>
      <c r="C114" s="140" t="s">
        <v>22</v>
      </c>
      <c r="D114" s="141"/>
      <c r="E114" s="141"/>
      <c r="F114" s="141"/>
      <c r="G114" s="141"/>
      <c r="H114" s="141"/>
      <c r="I114" s="141"/>
      <c r="J114" s="141"/>
      <c r="K114" s="142"/>
      <c r="L114" s="156" t="s">
        <v>80</v>
      </c>
      <c r="M114" s="158"/>
      <c r="N114" s="143" t="s">
        <v>52</v>
      </c>
      <c r="O114" s="208"/>
      <c r="P114" s="208"/>
      <c r="Q114" s="144"/>
      <c r="R114" s="186">
        <v>1250</v>
      </c>
      <c r="S114" s="187"/>
      <c r="T114" s="60"/>
      <c r="U114" s="272">
        <f t="shared" si="3"/>
        <v>1250</v>
      </c>
      <c r="V114" s="272"/>
      <c r="W114" s="58"/>
      <c r="AB114" s="119"/>
      <c r="AC114" s="119"/>
      <c r="AD114" s="119"/>
    </row>
    <row r="115" spans="1:30" ht="20.100000000000001" customHeight="1">
      <c r="A115" s="31"/>
      <c r="B115" s="27"/>
      <c r="C115" s="140" t="s">
        <v>31</v>
      </c>
      <c r="D115" s="141"/>
      <c r="E115" s="141"/>
      <c r="F115" s="141"/>
      <c r="G115" s="141"/>
      <c r="H115" s="141"/>
      <c r="I115" s="141"/>
      <c r="J115" s="141"/>
      <c r="K115" s="142"/>
      <c r="L115" s="156" t="s">
        <v>80</v>
      </c>
      <c r="M115" s="158"/>
      <c r="N115" s="143" t="s">
        <v>52</v>
      </c>
      <c r="O115" s="208"/>
      <c r="P115" s="208"/>
      <c r="Q115" s="144"/>
      <c r="R115" s="186">
        <v>416.66667000000001</v>
      </c>
      <c r="S115" s="187"/>
      <c r="T115" s="60"/>
      <c r="U115" s="272">
        <f t="shared" si="3"/>
        <v>416.66667000000001</v>
      </c>
      <c r="V115" s="272"/>
      <c r="W115" s="58"/>
    </row>
    <row r="116" spans="1:30" ht="20.100000000000001" customHeight="1">
      <c r="A116" s="31"/>
      <c r="B116" s="27"/>
      <c r="C116" s="140" t="s">
        <v>120</v>
      </c>
      <c r="D116" s="141"/>
      <c r="E116" s="141"/>
      <c r="F116" s="141"/>
      <c r="G116" s="141"/>
      <c r="H116" s="141"/>
      <c r="I116" s="141"/>
      <c r="J116" s="141"/>
      <c r="K116" s="142"/>
      <c r="L116" s="156" t="s">
        <v>80</v>
      </c>
      <c r="M116" s="158"/>
      <c r="N116" s="143" t="s">
        <v>52</v>
      </c>
      <c r="O116" s="208"/>
      <c r="P116" s="208"/>
      <c r="Q116" s="144"/>
      <c r="R116" s="186">
        <v>5085.7142899999999</v>
      </c>
      <c r="S116" s="187"/>
      <c r="T116" s="60"/>
      <c r="U116" s="272">
        <f t="shared" si="3"/>
        <v>5085.7142899999999</v>
      </c>
      <c r="V116" s="272"/>
      <c r="W116" s="58"/>
    </row>
    <row r="117" spans="1:30" ht="18.75" customHeight="1">
      <c r="A117" s="31"/>
      <c r="B117" s="27">
        <v>4</v>
      </c>
      <c r="C117" s="131" t="s">
        <v>193</v>
      </c>
      <c r="D117" s="132"/>
      <c r="E117" s="132"/>
      <c r="F117" s="132"/>
      <c r="G117" s="132"/>
      <c r="H117" s="132"/>
      <c r="I117" s="132"/>
      <c r="J117" s="132"/>
      <c r="K117" s="133"/>
      <c r="L117" s="156"/>
      <c r="M117" s="158"/>
      <c r="N117" s="129"/>
      <c r="O117" s="129"/>
      <c r="P117" s="129"/>
      <c r="Q117" s="129"/>
      <c r="R117" s="129"/>
      <c r="S117" s="129"/>
      <c r="T117" s="70"/>
      <c r="U117" s="272"/>
      <c r="V117" s="272"/>
      <c r="W117" s="46"/>
    </row>
    <row r="118" spans="1:30" ht="36.75" customHeight="1">
      <c r="A118" s="31"/>
      <c r="B118" s="25"/>
      <c r="C118" s="165" t="s">
        <v>227</v>
      </c>
      <c r="D118" s="166"/>
      <c r="E118" s="166"/>
      <c r="F118" s="166"/>
      <c r="G118" s="166"/>
      <c r="H118" s="166"/>
      <c r="I118" s="166"/>
      <c r="J118" s="166"/>
      <c r="K118" s="167"/>
      <c r="L118" s="129" t="s">
        <v>81</v>
      </c>
      <c r="M118" s="129"/>
      <c r="N118" s="156" t="s">
        <v>52</v>
      </c>
      <c r="O118" s="157"/>
      <c r="P118" s="157"/>
      <c r="Q118" s="158"/>
      <c r="R118" s="237">
        <v>100</v>
      </c>
      <c r="S118" s="237"/>
      <c r="T118" s="70"/>
      <c r="U118" s="272">
        <f>R118+T118</f>
        <v>100</v>
      </c>
      <c r="V118" s="272"/>
      <c r="W118" s="46"/>
    </row>
    <row r="119" spans="1:30" ht="35.1" customHeight="1">
      <c r="A119" s="31"/>
      <c r="B119" s="25"/>
      <c r="C119" s="165" t="s">
        <v>213</v>
      </c>
      <c r="D119" s="166"/>
      <c r="E119" s="166"/>
      <c r="F119" s="166"/>
      <c r="G119" s="166"/>
      <c r="H119" s="166"/>
      <c r="I119" s="166"/>
      <c r="J119" s="166"/>
      <c r="K119" s="167"/>
      <c r="L119" s="129" t="s">
        <v>81</v>
      </c>
      <c r="M119" s="129"/>
      <c r="N119" s="156" t="s">
        <v>52</v>
      </c>
      <c r="O119" s="157"/>
      <c r="P119" s="157"/>
      <c r="Q119" s="158"/>
      <c r="R119" s="237">
        <v>100</v>
      </c>
      <c r="S119" s="237"/>
      <c r="T119" s="88">
        <v>100</v>
      </c>
      <c r="U119" s="272">
        <f>R119</f>
        <v>100</v>
      </c>
      <c r="V119" s="272"/>
      <c r="W119" s="46"/>
    </row>
    <row r="120" spans="1:30" ht="35.1" customHeight="1">
      <c r="A120" s="31"/>
      <c r="B120" s="25"/>
      <c r="C120" s="165" t="s">
        <v>264</v>
      </c>
      <c r="D120" s="166"/>
      <c r="E120" s="166"/>
      <c r="F120" s="166"/>
      <c r="G120" s="166"/>
      <c r="H120" s="166"/>
      <c r="I120" s="166"/>
      <c r="J120" s="166"/>
      <c r="K120" s="167"/>
      <c r="L120" s="129" t="s">
        <v>81</v>
      </c>
      <c r="M120" s="129"/>
      <c r="N120" s="156" t="s">
        <v>52</v>
      </c>
      <c r="O120" s="157"/>
      <c r="P120" s="157"/>
      <c r="Q120" s="158"/>
      <c r="R120" s="237">
        <v>100</v>
      </c>
      <c r="S120" s="237"/>
      <c r="T120" s="70"/>
      <c r="U120" s="272">
        <f>R120+T120</f>
        <v>100</v>
      </c>
      <c r="V120" s="272"/>
      <c r="W120" s="46"/>
    </row>
    <row r="121" spans="1:30" ht="35.1" customHeight="1">
      <c r="A121" s="31"/>
      <c r="B121" s="25"/>
      <c r="C121" s="221" t="s">
        <v>214</v>
      </c>
      <c r="D121" s="222"/>
      <c r="E121" s="222"/>
      <c r="F121" s="222"/>
      <c r="G121" s="222"/>
      <c r="H121" s="222"/>
      <c r="I121" s="222"/>
      <c r="J121" s="222"/>
      <c r="K121" s="228"/>
      <c r="L121" s="129" t="s">
        <v>81</v>
      </c>
      <c r="M121" s="129"/>
      <c r="N121" s="156" t="s">
        <v>52</v>
      </c>
      <c r="O121" s="157"/>
      <c r="P121" s="157"/>
      <c r="Q121" s="158"/>
      <c r="R121" s="237">
        <v>100</v>
      </c>
      <c r="S121" s="237"/>
      <c r="T121" s="70"/>
      <c r="U121" s="272">
        <f>R121+T121</f>
        <v>100</v>
      </c>
      <c r="V121" s="272"/>
      <c r="W121" s="46"/>
    </row>
    <row r="122" spans="1:30" ht="36" customHeight="1">
      <c r="A122" s="31"/>
      <c r="B122" s="25"/>
      <c r="C122" s="229" t="s">
        <v>215</v>
      </c>
      <c r="D122" s="229"/>
      <c r="E122" s="229"/>
      <c r="F122" s="229"/>
      <c r="G122" s="229"/>
      <c r="H122" s="229"/>
      <c r="I122" s="229"/>
      <c r="J122" s="229"/>
      <c r="K122" s="229"/>
      <c r="L122" s="128" t="s">
        <v>81</v>
      </c>
      <c r="M122" s="128"/>
      <c r="N122" s="128" t="s">
        <v>52</v>
      </c>
      <c r="O122" s="128"/>
      <c r="P122" s="128"/>
      <c r="Q122" s="128"/>
      <c r="R122" s="237">
        <v>100</v>
      </c>
      <c r="S122" s="237"/>
      <c r="T122" s="67"/>
      <c r="U122" s="272">
        <f>R122+T122</f>
        <v>100</v>
      </c>
      <c r="V122" s="272"/>
      <c r="W122" s="46"/>
    </row>
    <row r="123" spans="1:30" ht="36" customHeight="1">
      <c r="A123" s="31"/>
      <c r="B123" s="25"/>
      <c r="C123" s="229" t="s">
        <v>216</v>
      </c>
      <c r="D123" s="229"/>
      <c r="E123" s="229"/>
      <c r="F123" s="229"/>
      <c r="G123" s="229"/>
      <c r="H123" s="229"/>
      <c r="I123" s="229"/>
      <c r="J123" s="229"/>
      <c r="K123" s="229"/>
      <c r="L123" s="129" t="s">
        <v>81</v>
      </c>
      <c r="M123" s="129"/>
      <c r="N123" s="129" t="s">
        <v>52</v>
      </c>
      <c r="O123" s="129"/>
      <c r="P123" s="129"/>
      <c r="Q123" s="129"/>
      <c r="R123" s="237">
        <v>100</v>
      </c>
      <c r="S123" s="237"/>
      <c r="T123" s="67"/>
      <c r="U123" s="272">
        <f>R123+T123</f>
        <v>100</v>
      </c>
      <c r="V123" s="272"/>
      <c r="W123" s="46"/>
    </row>
    <row r="124" spans="1:30" ht="36" customHeight="1">
      <c r="A124" s="31"/>
      <c r="B124" s="25"/>
      <c r="C124" s="229" t="s">
        <v>217</v>
      </c>
      <c r="D124" s="229"/>
      <c r="E124" s="229"/>
      <c r="F124" s="229"/>
      <c r="G124" s="229"/>
      <c r="H124" s="229"/>
      <c r="I124" s="229"/>
      <c r="J124" s="229"/>
      <c r="K124" s="229"/>
      <c r="L124" s="128" t="s">
        <v>81</v>
      </c>
      <c r="M124" s="128"/>
      <c r="N124" s="128" t="s">
        <v>52</v>
      </c>
      <c r="O124" s="128"/>
      <c r="P124" s="128"/>
      <c r="Q124" s="128"/>
      <c r="R124" s="237">
        <v>100</v>
      </c>
      <c r="S124" s="237"/>
      <c r="T124" s="67"/>
      <c r="U124" s="272">
        <f>R124+T124</f>
        <v>100</v>
      </c>
      <c r="V124" s="272"/>
      <c r="W124" s="46"/>
    </row>
    <row r="125" spans="1:30" ht="8.25" customHeight="1">
      <c r="A125" s="31"/>
      <c r="B125" s="31"/>
      <c r="C125" s="31"/>
      <c r="D125" s="44"/>
      <c r="E125" s="44"/>
      <c r="F125" s="44"/>
      <c r="G125" s="44"/>
      <c r="H125" s="44"/>
      <c r="I125" s="44"/>
      <c r="J125" s="44"/>
      <c r="K125" s="44"/>
      <c r="L125" s="39"/>
      <c r="M125" s="39"/>
      <c r="N125" s="39"/>
      <c r="O125" s="39"/>
      <c r="P125" s="39"/>
      <c r="Q125" s="39"/>
      <c r="R125" s="39"/>
      <c r="S125" s="39"/>
      <c r="T125" s="40"/>
      <c r="U125" s="93"/>
      <c r="V125" s="87"/>
      <c r="W125" s="46"/>
    </row>
    <row r="126" spans="1:30" ht="36" customHeight="1">
      <c r="A126" s="31"/>
      <c r="B126" s="25" t="s">
        <v>75</v>
      </c>
      <c r="C126" s="143" t="s">
        <v>182</v>
      </c>
      <c r="D126" s="208"/>
      <c r="E126" s="208"/>
      <c r="F126" s="208"/>
      <c r="G126" s="208"/>
      <c r="H126" s="208"/>
      <c r="I126" s="208"/>
      <c r="J126" s="208"/>
      <c r="K126" s="144"/>
      <c r="L126" s="143" t="s">
        <v>90</v>
      </c>
      <c r="M126" s="144"/>
      <c r="N126" s="128" t="s">
        <v>76</v>
      </c>
      <c r="O126" s="128"/>
      <c r="P126" s="128"/>
      <c r="Q126" s="128"/>
      <c r="R126" s="128" t="s">
        <v>99</v>
      </c>
      <c r="S126" s="151"/>
      <c r="T126" s="61" t="s">
        <v>98</v>
      </c>
      <c r="U126" s="174" t="s">
        <v>73</v>
      </c>
      <c r="V126" s="174"/>
      <c r="W126" s="46"/>
    </row>
    <row r="127" spans="1:30" ht="16.5" customHeight="1">
      <c r="A127" s="31"/>
      <c r="B127" s="25">
        <v>1</v>
      </c>
      <c r="C127" s="212">
        <v>2</v>
      </c>
      <c r="D127" s="213"/>
      <c r="E127" s="213"/>
      <c r="F127" s="213"/>
      <c r="G127" s="213"/>
      <c r="H127" s="213"/>
      <c r="I127" s="213"/>
      <c r="J127" s="213"/>
      <c r="K127" s="214"/>
      <c r="L127" s="143">
        <v>3</v>
      </c>
      <c r="M127" s="144"/>
      <c r="N127" s="128">
        <v>4</v>
      </c>
      <c r="O127" s="128"/>
      <c r="P127" s="128"/>
      <c r="Q127" s="128"/>
      <c r="R127" s="343">
        <v>5</v>
      </c>
      <c r="S127" s="283"/>
      <c r="T127" s="77">
        <v>6</v>
      </c>
      <c r="U127" s="283">
        <v>7</v>
      </c>
      <c r="V127" s="283"/>
      <c r="W127" s="46"/>
    </row>
    <row r="128" spans="1:30" ht="20.25" customHeight="1">
      <c r="A128" s="31"/>
      <c r="B128" s="27"/>
      <c r="C128" s="223" t="s">
        <v>125</v>
      </c>
      <c r="D128" s="224"/>
      <c r="E128" s="224"/>
      <c r="F128" s="224"/>
      <c r="G128" s="224"/>
      <c r="H128" s="224"/>
      <c r="I128" s="224"/>
      <c r="J128" s="224"/>
      <c r="K128" s="224"/>
      <c r="L128" s="130"/>
      <c r="M128" s="130"/>
      <c r="N128" s="130"/>
      <c r="O128" s="130"/>
      <c r="P128" s="130"/>
      <c r="Q128" s="130"/>
      <c r="R128" s="344"/>
      <c r="S128" s="345"/>
      <c r="T128" s="79"/>
      <c r="U128" s="278"/>
      <c r="V128" s="278"/>
      <c r="W128" s="46"/>
    </row>
    <row r="129" spans="1:30" ht="20.25" customHeight="1">
      <c r="A129" s="31"/>
      <c r="B129" s="103">
        <v>1</v>
      </c>
      <c r="C129" s="162" t="s">
        <v>190</v>
      </c>
      <c r="D129" s="163"/>
      <c r="E129" s="163"/>
      <c r="F129" s="163"/>
      <c r="G129" s="163"/>
      <c r="H129" s="163"/>
      <c r="I129" s="163"/>
      <c r="J129" s="163"/>
      <c r="K129" s="164"/>
      <c r="L129" s="143"/>
      <c r="M129" s="144"/>
      <c r="N129" s="128"/>
      <c r="O129" s="128"/>
      <c r="P129" s="128"/>
      <c r="Q129" s="128"/>
      <c r="R129" s="308"/>
      <c r="S129" s="341"/>
      <c r="T129" s="79"/>
      <c r="U129" s="278"/>
      <c r="V129" s="278"/>
      <c r="W129" s="46"/>
    </row>
    <row r="130" spans="1:30" ht="18.95" customHeight="1">
      <c r="A130" s="31"/>
      <c r="B130" s="103"/>
      <c r="C130" s="268" t="s">
        <v>51</v>
      </c>
      <c r="D130" s="269"/>
      <c r="E130" s="269"/>
      <c r="F130" s="269"/>
      <c r="G130" s="269"/>
      <c r="H130" s="269"/>
      <c r="I130" s="269"/>
      <c r="J130" s="269"/>
      <c r="K130" s="270"/>
      <c r="L130" s="143" t="s">
        <v>80</v>
      </c>
      <c r="M130" s="144"/>
      <c r="N130" s="128" t="s">
        <v>44</v>
      </c>
      <c r="O130" s="128"/>
      <c r="P130" s="128"/>
      <c r="Q130" s="128"/>
      <c r="R130" s="185">
        <v>8302900</v>
      </c>
      <c r="S130" s="263"/>
      <c r="T130" s="67"/>
      <c r="U130" s="261">
        <f>R130</f>
        <v>8302900</v>
      </c>
      <c r="V130" s="204"/>
      <c r="W130" s="46"/>
    </row>
    <row r="131" spans="1:30" ht="20.25" customHeight="1">
      <c r="A131" s="31"/>
      <c r="B131" s="27">
        <v>2</v>
      </c>
      <c r="C131" s="131" t="s">
        <v>191</v>
      </c>
      <c r="D131" s="132"/>
      <c r="E131" s="132"/>
      <c r="F131" s="132"/>
      <c r="G131" s="132"/>
      <c r="H131" s="132"/>
      <c r="I131" s="132"/>
      <c r="J131" s="132"/>
      <c r="K131" s="133"/>
      <c r="L131" s="143"/>
      <c r="M131" s="144"/>
      <c r="N131" s="128"/>
      <c r="O131" s="128"/>
      <c r="P131" s="128"/>
      <c r="Q131" s="128"/>
      <c r="R131" s="128"/>
      <c r="S131" s="128"/>
      <c r="T131" s="67"/>
      <c r="U131" s="261"/>
      <c r="V131" s="204"/>
      <c r="W131" s="46"/>
    </row>
    <row r="132" spans="1:30" ht="20.25" customHeight="1">
      <c r="A132" s="31"/>
      <c r="B132" s="27"/>
      <c r="C132" s="268" t="s">
        <v>110</v>
      </c>
      <c r="D132" s="269"/>
      <c r="E132" s="269"/>
      <c r="F132" s="269"/>
      <c r="G132" s="269"/>
      <c r="H132" s="269"/>
      <c r="I132" s="269"/>
      <c r="J132" s="269"/>
      <c r="K132" s="270"/>
      <c r="L132" s="143" t="s">
        <v>92</v>
      </c>
      <c r="M132" s="144"/>
      <c r="N132" s="128" t="s">
        <v>91</v>
      </c>
      <c r="O132" s="128"/>
      <c r="P132" s="128"/>
      <c r="Q132" s="128"/>
      <c r="R132" s="262">
        <v>158</v>
      </c>
      <c r="S132" s="262"/>
      <c r="T132" s="116"/>
      <c r="U132" s="264">
        <f t="shared" ref="U132:U137" si="4">R132</f>
        <v>158</v>
      </c>
      <c r="V132" s="264"/>
      <c r="W132" s="46"/>
    </row>
    <row r="133" spans="1:30" ht="18.75" customHeight="1">
      <c r="A133" s="31"/>
      <c r="B133" s="27"/>
      <c r="C133" s="268" t="s">
        <v>105</v>
      </c>
      <c r="D133" s="269"/>
      <c r="E133" s="269"/>
      <c r="F133" s="269"/>
      <c r="G133" s="269"/>
      <c r="H133" s="269"/>
      <c r="I133" s="269"/>
      <c r="J133" s="269"/>
      <c r="K133" s="270"/>
      <c r="L133" s="143" t="s">
        <v>92</v>
      </c>
      <c r="M133" s="144"/>
      <c r="N133" s="128" t="s">
        <v>91</v>
      </c>
      <c r="O133" s="128"/>
      <c r="P133" s="128"/>
      <c r="Q133" s="128"/>
      <c r="R133" s="262">
        <v>158</v>
      </c>
      <c r="S133" s="262"/>
      <c r="T133" s="116"/>
      <c r="U133" s="264">
        <f t="shared" si="4"/>
        <v>158</v>
      </c>
      <c r="V133" s="264"/>
      <c r="W133" s="46"/>
    </row>
    <row r="134" spans="1:30" ht="18.75" customHeight="1">
      <c r="A134" s="31"/>
      <c r="B134" s="27">
        <v>3</v>
      </c>
      <c r="C134" s="280" t="s">
        <v>192</v>
      </c>
      <c r="D134" s="281"/>
      <c r="E134" s="281"/>
      <c r="F134" s="281"/>
      <c r="G134" s="281"/>
      <c r="H134" s="281"/>
      <c r="I134" s="281"/>
      <c r="J134" s="281"/>
      <c r="K134" s="282"/>
      <c r="L134" s="143"/>
      <c r="M134" s="144"/>
      <c r="N134" s="128"/>
      <c r="O134" s="128"/>
      <c r="P134" s="128"/>
      <c r="Q134" s="128"/>
      <c r="R134" s="128"/>
      <c r="S134" s="128"/>
      <c r="T134" s="67"/>
      <c r="U134" s="261"/>
      <c r="V134" s="204"/>
      <c r="W134" s="46"/>
    </row>
    <row r="135" spans="1:30" ht="20.100000000000001" customHeight="1">
      <c r="A135" s="31"/>
      <c r="B135" s="27"/>
      <c r="C135" s="265" t="s">
        <v>106</v>
      </c>
      <c r="D135" s="266"/>
      <c r="E135" s="266"/>
      <c r="F135" s="266"/>
      <c r="G135" s="266"/>
      <c r="H135" s="266"/>
      <c r="I135" s="266"/>
      <c r="J135" s="266"/>
      <c r="K135" s="267"/>
      <c r="L135" s="143" t="s">
        <v>80</v>
      </c>
      <c r="M135" s="144"/>
      <c r="N135" s="143" t="s">
        <v>52</v>
      </c>
      <c r="O135" s="208"/>
      <c r="P135" s="208"/>
      <c r="Q135" s="144"/>
      <c r="R135" s="136">
        <f>R130/R132</f>
        <v>52550</v>
      </c>
      <c r="S135" s="137"/>
      <c r="T135" s="67"/>
      <c r="U135" s="261">
        <f t="shared" si="4"/>
        <v>52550</v>
      </c>
      <c r="V135" s="204"/>
      <c r="W135" s="46"/>
      <c r="AD135" s="92"/>
    </row>
    <row r="136" spans="1:30" ht="18" customHeight="1">
      <c r="A136" s="31"/>
      <c r="B136" s="27">
        <v>4</v>
      </c>
      <c r="C136" s="168" t="s">
        <v>193</v>
      </c>
      <c r="D136" s="169"/>
      <c r="E136" s="169"/>
      <c r="F136" s="169"/>
      <c r="G136" s="169"/>
      <c r="H136" s="169"/>
      <c r="I136" s="169"/>
      <c r="J136" s="169"/>
      <c r="K136" s="170"/>
      <c r="L136" s="143"/>
      <c r="M136" s="144"/>
      <c r="N136" s="128"/>
      <c r="O136" s="128"/>
      <c r="P136" s="128"/>
      <c r="Q136" s="128"/>
      <c r="R136" s="128"/>
      <c r="S136" s="128"/>
      <c r="T136" s="67"/>
      <c r="U136" s="261"/>
      <c r="V136" s="204"/>
      <c r="W136" s="46"/>
    </row>
    <row r="137" spans="1:30" ht="36.75" customHeight="1">
      <c r="A137" s="31"/>
      <c r="B137" s="27"/>
      <c r="C137" s="268" t="s">
        <v>171</v>
      </c>
      <c r="D137" s="269"/>
      <c r="E137" s="269"/>
      <c r="F137" s="269"/>
      <c r="G137" s="269"/>
      <c r="H137" s="269"/>
      <c r="I137" s="269"/>
      <c r="J137" s="269"/>
      <c r="K137" s="270"/>
      <c r="L137" s="128" t="s">
        <v>81</v>
      </c>
      <c r="M137" s="128"/>
      <c r="N137" s="143" t="s">
        <v>52</v>
      </c>
      <c r="O137" s="208"/>
      <c r="P137" s="208"/>
      <c r="Q137" s="144"/>
      <c r="R137" s="145">
        <f>R133/R132*100</f>
        <v>100</v>
      </c>
      <c r="S137" s="145"/>
      <c r="T137" s="67"/>
      <c r="U137" s="197">
        <f t="shared" si="4"/>
        <v>100</v>
      </c>
      <c r="V137" s="317"/>
      <c r="W137" s="46"/>
    </row>
    <row r="138" spans="1:30" ht="4.5" customHeight="1">
      <c r="A138" s="31"/>
      <c r="B138" s="31"/>
      <c r="C138" s="31"/>
      <c r="D138" s="42"/>
      <c r="E138" s="42"/>
      <c r="F138" s="42"/>
      <c r="G138" s="42"/>
      <c r="H138" s="42"/>
      <c r="I138" s="42"/>
      <c r="J138" s="42"/>
      <c r="K138" s="42"/>
      <c r="L138" s="39"/>
      <c r="M138" s="39"/>
      <c r="N138" s="39"/>
      <c r="O138" s="39"/>
      <c r="P138" s="39"/>
      <c r="Q138" s="39"/>
      <c r="R138" s="39"/>
      <c r="S138" s="39"/>
      <c r="T138" s="40"/>
      <c r="V138" s="45"/>
      <c r="W138" s="45"/>
    </row>
    <row r="139" spans="1:30" ht="34.5" customHeight="1">
      <c r="A139" s="31"/>
      <c r="B139" s="25" t="s">
        <v>75</v>
      </c>
      <c r="C139" s="143" t="s">
        <v>182</v>
      </c>
      <c r="D139" s="208"/>
      <c r="E139" s="208"/>
      <c r="F139" s="208"/>
      <c r="G139" s="208"/>
      <c r="H139" s="208"/>
      <c r="I139" s="208"/>
      <c r="J139" s="208"/>
      <c r="K139" s="144"/>
      <c r="L139" s="143" t="s">
        <v>90</v>
      </c>
      <c r="M139" s="144"/>
      <c r="N139" s="128" t="s">
        <v>76</v>
      </c>
      <c r="O139" s="128"/>
      <c r="P139" s="128"/>
      <c r="Q139" s="128"/>
      <c r="R139" s="128" t="s">
        <v>97</v>
      </c>
      <c r="S139" s="151"/>
      <c r="T139" s="61" t="s">
        <v>98</v>
      </c>
      <c r="U139" s="174" t="s">
        <v>73</v>
      </c>
      <c r="V139" s="174"/>
      <c r="W139" s="45"/>
    </row>
    <row r="140" spans="1:30" ht="17.25" customHeight="1">
      <c r="A140" s="31"/>
      <c r="B140" s="25">
        <v>1</v>
      </c>
      <c r="C140" s="212">
        <v>2</v>
      </c>
      <c r="D140" s="213"/>
      <c r="E140" s="213"/>
      <c r="F140" s="213"/>
      <c r="G140" s="213"/>
      <c r="H140" s="213"/>
      <c r="I140" s="213"/>
      <c r="J140" s="213"/>
      <c r="K140" s="214"/>
      <c r="L140" s="143">
        <v>3</v>
      </c>
      <c r="M140" s="144"/>
      <c r="N140" s="128">
        <v>4</v>
      </c>
      <c r="O140" s="128"/>
      <c r="P140" s="128"/>
      <c r="Q140" s="128"/>
      <c r="R140" s="128">
        <v>5</v>
      </c>
      <c r="S140" s="178"/>
      <c r="T140" s="61">
        <v>6</v>
      </c>
      <c r="U140" s="174">
        <v>7</v>
      </c>
      <c r="V140" s="174"/>
      <c r="W140" s="45"/>
    </row>
    <row r="141" spans="1:30" ht="18.75" customHeight="1">
      <c r="A141" s="31"/>
      <c r="B141" s="27"/>
      <c r="C141" s="153" t="s">
        <v>126</v>
      </c>
      <c r="D141" s="154"/>
      <c r="E141" s="154"/>
      <c r="F141" s="154"/>
      <c r="G141" s="154"/>
      <c r="H141" s="154"/>
      <c r="I141" s="154"/>
      <c r="J141" s="154"/>
      <c r="K141" s="154"/>
      <c r="L141" s="130"/>
      <c r="M141" s="130"/>
      <c r="N141" s="130"/>
      <c r="O141" s="130"/>
      <c r="P141" s="130"/>
      <c r="Q141" s="130"/>
      <c r="R141" s="130"/>
      <c r="S141" s="130"/>
      <c r="T141" s="67"/>
      <c r="U141" s="173"/>
      <c r="V141" s="173"/>
      <c r="W141" s="45"/>
    </row>
    <row r="142" spans="1:30" ht="18.75" customHeight="1">
      <c r="A142" s="31"/>
      <c r="B142" s="103">
        <v>1</v>
      </c>
      <c r="C142" s="162" t="s">
        <v>190</v>
      </c>
      <c r="D142" s="163"/>
      <c r="E142" s="163"/>
      <c r="F142" s="163"/>
      <c r="G142" s="163"/>
      <c r="H142" s="163"/>
      <c r="I142" s="163"/>
      <c r="J142" s="163"/>
      <c r="K142" s="164"/>
      <c r="L142" s="128"/>
      <c r="M142" s="128"/>
      <c r="N142" s="128"/>
      <c r="O142" s="128"/>
      <c r="P142" s="128"/>
      <c r="Q142" s="128"/>
      <c r="R142" s="128"/>
      <c r="S142" s="151"/>
      <c r="T142" s="67"/>
      <c r="U142" s="173"/>
      <c r="V142" s="173"/>
      <c r="W142" s="45"/>
    </row>
    <row r="143" spans="1:30" ht="18" customHeight="1">
      <c r="A143" s="31"/>
      <c r="B143" s="27"/>
      <c r="C143" s="148" t="s">
        <v>47</v>
      </c>
      <c r="D143" s="149"/>
      <c r="E143" s="149"/>
      <c r="F143" s="149"/>
      <c r="G143" s="149"/>
      <c r="H143" s="149"/>
      <c r="I143" s="149"/>
      <c r="J143" s="149"/>
      <c r="K143" s="149"/>
      <c r="L143" s="128" t="s">
        <v>80</v>
      </c>
      <c r="M143" s="128"/>
      <c r="N143" s="128" t="s">
        <v>44</v>
      </c>
      <c r="O143" s="128"/>
      <c r="P143" s="128"/>
      <c r="Q143" s="128"/>
      <c r="R143" s="185">
        <f>SUM(R144:S146)</f>
        <v>21205700</v>
      </c>
      <c r="S143" s="347"/>
      <c r="T143" s="74">
        <f>T146</f>
        <v>5000000</v>
      </c>
      <c r="U143" s="146">
        <f>R143+T143</f>
        <v>26205700</v>
      </c>
      <c r="V143" s="147"/>
      <c r="W143" s="45"/>
    </row>
    <row r="144" spans="1:30" ht="27" customHeight="1">
      <c r="A144" s="31"/>
      <c r="B144" s="27"/>
      <c r="C144" s="148" t="s">
        <v>145</v>
      </c>
      <c r="D144" s="149"/>
      <c r="E144" s="149"/>
      <c r="F144" s="149"/>
      <c r="G144" s="149"/>
      <c r="H144" s="149"/>
      <c r="I144" s="149"/>
      <c r="J144" s="149"/>
      <c r="K144" s="149"/>
      <c r="L144" s="128" t="s">
        <v>80</v>
      </c>
      <c r="M144" s="128"/>
      <c r="N144" s="128" t="s">
        <v>44</v>
      </c>
      <c r="O144" s="128"/>
      <c r="P144" s="128"/>
      <c r="Q144" s="128"/>
      <c r="R144" s="185">
        <v>11205700</v>
      </c>
      <c r="S144" s="185"/>
      <c r="T144" s="67"/>
      <c r="U144" s="146">
        <f t="shared" ref="U144:U158" si="5">R144+T144</f>
        <v>11205700</v>
      </c>
      <c r="V144" s="147"/>
      <c r="W144" s="45"/>
    </row>
    <row r="145" spans="1:30" ht="18" customHeight="1">
      <c r="A145" s="31"/>
      <c r="B145" s="27"/>
      <c r="C145" s="148" t="s">
        <v>147</v>
      </c>
      <c r="D145" s="149"/>
      <c r="E145" s="149"/>
      <c r="F145" s="149"/>
      <c r="G145" s="149"/>
      <c r="H145" s="149"/>
      <c r="I145" s="149"/>
      <c r="J145" s="149"/>
      <c r="K145" s="149"/>
      <c r="L145" s="128" t="s">
        <v>80</v>
      </c>
      <c r="M145" s="128"/>
      <c r="N145" s="128" t="s">
        <v>44</v>
      </c>
      <c r="O145" s="128"/>
      <c r="P145" s="128"/>
      <c r="Q145" s="128"/>
      <c r="R145" s="185">
        <f>10000000</f>
        <v>10000000</v>
      </c>
      <c r="S145" s="185"/>
      <c r="T145" s="78"/>
      <c r="U145" s="146">
        <f t="shared" si="5"/>
        <v>10000000</v>
      </c>
      <c r="V145" s="147"/>
      <c r="W145" s="45"/>
    </row>
    <row r="146" spans="1:30" ht="21" customHeight="1">
      <c r="A146" s="31"/>
      <c r="B146" s="27"/>
      <c r="C146" s="148" t="s">
        <v>161</v>
      </c>
      <c r="D146" s="149"/>
      <c r="E146" s="149"/>
      <c r="F146" s="149"/>
      <c r="G146" s="149"/>
      <c r="H146" s="149"/>
      <c r="I146" s="149"/>
      <c r="J146" s="149"/>
      <c r="K146" s="149"/>
      <c r="L146" s="128" t="s">
        <v>80</v>
      </c>
      <c r="M146" s="128"/>
      <c r="N146" s="128" t="s">
        <v>44</v>
      </c>
      <c r="O146" s="128"/>
      <c r="P146" s="128"/>
      <c r="Q146" s="128"/>
      <c r="R146" s="185"/>
      <c r="S146" s="185"/>
      <c r="T146" s="74">
        <v>5000000</v>
      </c>
      <c r="U146" s="146">
        <f t="shared" si="5"/>
        <v>5000000</v>
      </c>
      <c r="V146" s="147"/>
      <c r="W146" s="45"/>
    </row>
    <row r="147" spans="1:30" ht="20.25" customHeight="1">
      <c r="A147" s="31"/>
      <c r="B147" s="27">
        <v>2</v>
      </c>
      <c r="C147" s="131" t="s">
        <v>191</v>
      </c>
      <c r="D147" s="132"/>
      <c r="E147" s="132"/>
      <c r="F147" s="132"/>
      <c r="G147" s="132"/>
      <c r="H147" s="132"/>
      <c r="I147" s="132"/>
      <c r="J147" s="132"/>
      <c r="K147" s="133"/>
      <c r="L147" s="308"/>
      <c r="M147" s="308"/>
      <c r="N147" s="128"/>
      <c r="O147" s="128"/>
      <c r="P147" s="128"/>
      <c r="Q147" s="128"/>
      <c r="R147" s="128"/>
      <c r="S147" s="128"/>
      <c r="T147" s="67"/>
      <c r="U147" s="146"/>
      <c r="V147" s="147"/>
      <c r="W147" s="45"/>
    </row>
    <row r="148" spans="1:30" s="52" customFormat="1" ht="34.5" customHeight="1">
      <c r="A148" s="51"/>
      <c r="B148" s="59"/>
      <c r="C148" s="221" t="s">
        <v>232</v>
      </c>
      <c r="D148" s="222"/>
      <c r="E148" s="222"/>
      <c r="F148" s="222"/>
      <c r="G148" s="222"/>
      <c r="H148" s="222"/>
      <c r="I148" s="222"/>
      <c r="J148" s="222"/>
      <c r="K148" s="222"/>
      <c r="L148" s="129" t="s">
        <v>100</v>
      </c>
      <c r="M148" s="129"/>
      <c r="N148" s="129" t="s">
        <v>93</v>
      </c>
      <c r="O148" s="129"/>
      <c r="P148" s="129"/>
      <c r="Q148" s="129"/>
      <c r="R148" s="236">
        <v>14397</v>
      </c>
      <c r="S148" s="236"/>
      <c r="T148" s="66"/>
      <c r="U148" s="146">
        <f t="shared" si="5"/>
        <v>14397</v>
      </c>
      <c r="V148" s="147"/>
      <c r="W148" s="53"/>
    </row>
    <row r="149" spans="1:30" ht="22.5" customHeight="1">
      <c r="A149" s="31"/>
      <c r="B149" s="27"/>
      <c r="C149" s="148" t="s">
        <v>46</v>
      </c>
      <c r="D149" s="149"/>
      <c r="E149" s="149"/>
      <c r="F149" s="149"/>
      <c r="G149" s="149"/>
      <c r="H149" s="149"/>
      <c r="I149" s="149"/>
      <c r="J149" s="149"/>
      <c r="K149" s="149"/>
      <c r="L149" s="128" t="s">
        <v>45</v>
      </c>
      <c r="M149" s="128"/>
      <c r="N149" s="128" t="s">
        <v>52</v>
      </c>
      <c r="O149" s="128"/>
      <c r="P149" s="128"/>
      <c r="Q149" s="128"/>
      <c r="R149" s="342">
        <v>2857.1428599999999</v>
      </c>
      <c r="S149" s="342"/>
      <c r="T149" s="66"/>
      <c r="U149" s="146">
        <f t="shared" si="5"/>
        <v>2857.1428599999999</v>
      </c>
      <c r="V149" s="146"/>
      <c r="W149" s="57">
        <f>R149-U149</f>
        <v>0</v>
      </c>
    </row>
    <row r="150" spans="1:30" ht="50.25" customHeight="1">
      <c r="A150" s="31"/>
      <c r="B150" s="27"/>
      <c r="C150" s="148" t="s">
        <v>233</v>
      </c>
      <c r="D150" s="149"/>
      <c r="E150" s="149"/>
      <c r="F150" s="149"/>
      <c r="G150" s="149"/>
      <c r="H150" s="149"/>
      <c r="I150" s="149"/>
      <c r="J150" s="149"/>
      <c r="K150" s="149"/>
      <c r="L150" s="128" t="s">
        <v>100</v>
      </c>
      <c r="M150" s="128"/>
      <c r="N150" s="129" t="s">
        <v>17</v>
      </c>
      <c r="O150" s="129"/>
      <c r="P150" s="129"/>
      <c r="Q150" s="129"/>
      <c r="R150" s="152"/>
      <c r="S150" s="152"/>
      <c r="T150" s="82">
        <v>400</v>
      </c>
      <c r="U150" s="260">
        <f t="shared" si="5"/>
        <v>400</v>
      </c>
      <c r="V150" s="260"/>
      <c r="W150" s="45"/>
    </row>
    <row r="151" spans="1:30" ht="19.5" customHeight="1">
      <c r="A151" s="31"/>
      <c r="B151" s="27">
        <v>3</v>
      </c>
      <c r="C151" s="131" t="s">
        <v>192</v>
      </c>
      <c r="D151" s="132"/>
      <c r="E151" s="132"/>
      <c r="F151" s="132"/>
      <c r="G151" s="132"/>
      <c r="H151" s="132"/>
      <c r="I151" s="132"/>
      <c r="J151" s="132"/>
      <c r="K151" s="133"/>
      <c r="L151" s="128"/>
      <c r="M151" s="128"/>
      <c r="N151" s="128"/>
      <c r="O151" s="128"/>
      <c r="P151" s="128"/>
      <c r="Q151" s="128"/>
      <c r="R151" s="128" t="s">
        <v>87</v>
      </c>
      <c r="S151" s="128"/>
      <c r="T151" s="67"/>
      <c r="U151" s="146"/>
      <c r="V151" s="147"/>
      <c r="W151" s="45"/>
    </row>
    <row r="152" spans="1:30" ht="21.75" customHeight="1">
      <c r="A152" s="31"/>
      <c r="B152" s="27"/>
      <c r="C152" s="140" t="s">
        <v>134</v>
      </c>
      <c r="D152" s="141"/>
      <c r="E152" s="141"/>
      <c r="F152" s="141"/>
      <c r="G152" s="141"/>
      <c r="H152" s="141"/>
      <c r="I152" s="141"/>
      <c r="J152" s="141"/>
      <c r="K152" s="141"/>
      <c r="L152" s="128" t="s">
        <v>80</v>
      </c>
      <c r="M152" s="128"/>
      <c r="N152" s="128" t="s">
        <v>52</v>
      </c>
      <c r="O152" s="128"/>
      <c r="P152" s="128"/>
      <c r="Q152" s="128"/>
      <c r="R152" s="185">
        <v>778.33576000000005</v>
      </c>
      <c r="S152" s="185"/>
      <c r="T152" s="67"/>
      <c r="U152" s="146">
        <f t="shared" si="5"/>
        <v>778.33576000000005</v>
      </c>
      <c r="V152" s="146"/>
      <c r="W152" s="45"/>
      <c r="AD152" s="92"/>
    </row>
    <row r="153" spans="1:30" ht="21.75" customHeight="1">
      <c r="A153" s="31"/>
      <c r="B153" s="27"/>
      <c r="C153" s="165" t="s">
        <v>123</v>
      </c>
      <c r="D153" s="166"/>
      <c r="E153" s="166"/>
      <c r="F153" s="166"/>
      <c r="G153" s="166"/>
      <c r="H153" s="166"/>
      <c r="I153" s="166"/>
      <c r="J153" s="166"/>
      <c r="K153" s="166"/>
      <c r="L153" s="129" t="s">
        <v>80</v>
      </c>
      <c r="M153" s="129"/>
      <c r="N153" s="129" t="s">
        <v>185</v>
      </c>
      <c r="O153" s="129"/>
      <c r="P153" s="129"/>
      <c r="Q153" s="129"/>
      <c r="R153" s="172">
        <v>3.5</v>
      </c>
      <c r="S153" s="172"/>
      <c r="T153" s="67"/>
      <c r="U153" s="146">
        <f t="shared" si="5"/>
        <v>3.5</v>
      </c>
      <c r="V153" s="147"/>
      <c r="W153" s="45"/>
      <c r="AD153" s="92"/>
    </row>
    <row r="154" spans="1:30" ht="21" customHeight="1">
      <c r="A154" s="31"/>
      <c r="B154" s="27"/>
      <c r="C154" s="140" t="s">
        <v>23</v>
      </c>
      <c r="D154" s="141"/>
      <c r="E154" s="141"/>
      <c r="F154" s="141"/>
      <c r="G154" s="141"/>
      <c r="H154" s="141"/>
      <c r="I154" s="141"/>
      <c r="J154" s="141"/>
      <c r="K154" s="141"/>
      <c r="L154" s="128" t="s">
        <v>80</v>
      </c>
      <c r="M154" s="128"/>
      <c r="N154" s="128" t="s">
        <v>52</v>
      </c>
      <c r="O154" s="128"/>
      <c r="P154" s="128"/>
      <c r="Q154" s="128"/>
      <c r="R154" s="185"/>
      <c r="S154" s="185"/>
      <c r="T154" s="72">
        <f>T146/T150</f>
        <v>12500</v>
      </c>
      <c r="U154" s="146">
        <f t="shared" si="5"/>
        <v>12500</v>
      </c>
      <c r="V154" s="147"/>
      <c r="W154" s="45"/>
      <c r="AC154" s="119"/>
      <c r="AD154" s="119"/>
    </row>
    <row r="155" spans="1:30" ht="18.75" customHeight="1">
      <c r="A155" s="31"/>
      <c r="B155" s="27">
        <v>4</v>
      </c>
      <c r="C155" s="168" t="s">
        <v>193</v>
      </c>
      <c r="D155" s="169"/>
      <c r="E155" s="169"/>
      <c r="F155" s="169"/>
      <c r="G155" s="169"/>
      <c r="H155" s="169"/>
      <c r="I155" s="169"/>
      <c r="J155" s="169"/>
      <c r="K155" s="170"/>
      <c r="L155" s="128"/>
      <c r="M155" s="128"/>
      <c r="N155" s="128"/>
      <c r="O155" s="128"/>
      <c r="P155" s="128"/>
      <c r="Q155" s="128"/>
      <c r="R155" s="128"/>
      <c r="S155" s="128"/>
      <c r="T155" s="67"/>
      <c r="U155" s="146"/>
      <c r="V155" s="147"/>
      <c r="W155" s="45"/>
    </row>
    <row r="156" spans="1:30" ht="36.75" customHeight="1">
      <c r="A156" s="31"/>
      <c r="B156" s="27"/>
      <c r="C156" s="148" t="s">
        <v>284</v>
      </c>
      <c r="D156" s="149"/>
      <c r="E156" s="149"/>
      <c r="F156" s="149"/>
      <c r="G156" s="149"/>
      <c r="H156" s="149"/>
      <c r="I156" s="149"/>
      <c r="J156" s="149"/>
      <c r="K156" s="149"/>
      <c r="L156" s="128" t="s">
        <v>81</v>
      </c>
      <c r="M156" s="128"/>
      <c r="N156" s="128" t="s">
        <v>52</v>
      </c>
      <c r="O156" s="128"/>
      <c r="P156" s="128"/>
      <c r="Q156" s="128"/>
      <c r="R156" s="145">
        <v>130.15959699999999</v>
      </c>
      <c r="S156" s="145"/>
      <c r="T156" s="67"/>
      <c r="U156" s="146">
        <f t="shared" si="5"/>
        <v>130.15959699999999</v>
      </c>
      <c r="V156" s="146"/>
      <c r="W156" s="45"/>
    </row>
    <row r="157" spans="1:30" ht="36.75" customHeight="1">
      <c r="A157" s="31"/>
      <c r="B157" s="25"/>
      <c r="C157" s="221" t="s">
        <v>268</v>
      </c>
      <c r="D157" s="222"/>
      <c r="E157" s="222"/>
      <c r="F157" s="222"/>
      <c r="G157" s="222"/>
      <c r="H157" s="222"/>
      <c r="I157" s="222"/>
      <c r="J157" s="222"/>
      <c r="K157" s="222"/>
      <c r="L157" s="128" t="s">
        <v>80</v>
      </c>
      <c r="M157" s="128"/>
      <c r="N157" s="128" t="s">
        <v>52</v>
      </c>
      <c r="O157" s="128"/>
      <c r="P157" s="128"/>
      <c r="Q157" s="128"/>
      <c r="R157" s="171">
        <v>1950000</v>
      </c>
      <c r="S157" s="171">
        <f>(3891.46/14397)/(3735.8/14315)*100-100</f>
        <v>3.5734161265454247</v>
      </c>
      <c r="T157" s="78"/>
      <c r="U157" s="146">
        <f t="shared" si="5"/>
        <v>1950000</v>
      </c>
      <c r="V157" s="146"/>
      <c r="W157" s="45"/>
    </row>
    <row r="158" spans="1:30" ht="36.75" customHeight="1">
      <c r="A158" s="31"/>
      <c r="B158" s="25"/>
      <c r="C158" s="221" t="s">
        <v>218</v>
      </c>
      <c r="D158" s="222"/>
      <c r="E158" s="222"/>
      <c r="F158" s="222"/>
      <c r="G158" s="222"/>
      <c r="H158" s="222"/>
      <c r="I158" s="222"/>
      <c r="J158" s="222"/>
      <c r="K158" s="222"/>
      <c r="L158" s="129" t="s">
        <v>81</v>
      </c>
      <c r="M158" s="129"/>
      <c r="N158" s="129" t="s">
        <v>52</v>
      </c>
      <c r="O158" s="129"/>
      <c r="P158" s="129"/>
      <c r="Q158" s="129"/>
      <c r="R158" s="237"/>
      <c r="S158" s="237"/>
      <c r="T158" s="72">
        <v>100</v>
      </c>
      <c r="U158" s="259">
        <f t="shared" si="5"/>
        <v>100</v>
      </c>
      <c r="V158" s="259"/>
      <c r="W158" s="45"/>
    </row>
    <row r="159" spans="1:30" ht="9.75" customHeight="1">
      <c r="A159" s="31"/>
      <c r="B159" s="31"/>
      <c r="C159" s="31"/>
      <c r="D159" s="42"/>
      <c r="E159" s="42"/>
      <c r="F159" s="42"/>
      <c r="G159" s="42"/>
      <c r="H159" s="42"/>
      <c r="I159" s="42"/>
      <c r="J159" s="42"/>
      <c r="K159" s="42"/>
      <c r="L159" s="39"/>
      <c r="M159" s="39"/>
      <c r="N159" s="39"/>
      <c r="O159" s="39"/>
      <c r="P159" s="39"/>
      <c r="Q159" s="39"/>
      <c r="R159" s="39"/>
      <c r="S159" s="39"/>
      <c r="T159" s="40"/>
      <c r="V159" s="45"/>
      <c r="W159" s="45"/>
    </row>
    <row r="160" spans="1:30" ht="33.75" customHeight="1">
      <c r="A160" s="31"/>
      <c r="B160" s="25" t="s">
        <v>75</v>
      </c>
      <c r="C160" s="143" t="s">
        <v>182</v>
      </c>
      <c r="D160" s="208"/>
      <c r="E160" s="208"/>
      <c r="F160" s="208"/>
      <c r="G160" s="208"/>
      <c r="H160" s="208"/>
      <c r="I160" s="208"/>
      <c r="J160" s="208"/>
      <c r="K160" s="144"/>
      <c r="L160" s="143" t="s">
        <v>90</v>
      </c>
      <c r="M160" s="144"/>
      <c r="N160" s="128" t="s">
        <v>76</v>
      </c>
      <c r="O160" s="128"/>
      <c r="P160" s="128"/>
      <c r="Q160" s="128"/>
      <c r="R160" s="128" t="s">
        <v>97</v>
      </c>
      <c r="S160" s="151"/>
      <c r="T160" s="61" t="s">
        <v>98</v>
      </c>
      <c r="U160" s="174" t="s">
        <v>73</v>
      </c>
      <c r="V160" s="174"/>
      <c r="W160" s="45"/>
    </row>
    <row r="161" spans="1:23" ht="18.75" customHeight="1">
      <c r="A161" s="31"/>
      <c r="B161" s="25">
        <v>1</v>
      </c>
      <c r="C161" s="212">
        <v>2</v>
      </c>
      <c r="D161" s="213"/>
      <c r="E161" s="213"/>
      <c r="F161" s="213"/>
      <c r="G161" s="213"/>
      <c r="H161" s="213"/>
      <c r="I161" s="213"/>
      <c r="J161" s="213"/>
      <c r="K161" s="214"/>
      <c r="L161" s="128">
        <v>3</v>
      </c>
      <c r="M161" s="128"/>
      <c r="N161" s="128">
        <v>4</v>
      </c>
      <c r="O161" s="128"/>
      <c r="P161" s="128"/>
      <c r="Q161" s="128"/>
      <c r="R161" s="128">
        <v>5</v>
      </c>
      <c r="S161" s="178"/>
      <c r="T161" s="61">
        <v>6</v>
      </c>
      <c r="U161" s="174">
        <v>7</v>
      </c>
      <c r="V161" s="174"/>
      <c r="W161" s="45"/>
    </row>
    <row r="162" spans="1:23" ht="20.25" customHeight="1">
      <c r="A162" s="31"/>
      <c r="B162" s="27"/>
      <c r="C162" s="223" t="s">
        <v>127</v>
      </c>
      <c r="D162" s="224"/>
      <c r="E162" s="224"/>
      <c r="F162" s="224"/>
      <c r="G162" s="224"/>
      <c r="H162" s="224"/>
      <c r="I162" s="224"/>
      <c r="J162" s="224"/>
      <c r="K162" s="225"/>
      <c r="L162" s="130"/>
      <c r="M162" s="130"/>
      <c r="N162" s="130"/>
      <c r="O162" s="130"/>
      <c r="P162" s="130"/>
      <c r="Q162" s="130"/>
      <c r="R162" s="130"/>
      <c r="S162" s="130"/>
      <c r="T162" s="79"/>
      <c r="U162" s="249"/>
      <c r="V162" s="249"/>
      <c r="W162" s="45"/>
    </row>
    <row r="163" spans="1:23" ht="19.5" customHeight="1">
      <c r="A163" s="31"/>
      <c r="B163" s="103">
        <v>1</v>
      </c>
      <c r="C163" s="162" t="s">
        <v>190</v>
      </c>
      <c r="D163" s="163"/>
      <c r="E163" s="163"/>
      <c r="F163" s="163"/>
      <c r="G163" s="163"/>
      <c r="H163" s="163"/>
      <c r="I163" s="163"/>
      <c r="J163" s="163"/>
      <c r="K163" s="164"/>
      <c r="L163" s="128"/>
      <c r="M163" s="128"/>
      <c r="N163" s="128"/>
      <c r="O163" s="128"/>
      <c r="P163" s="128"/>
      <c r="Q163" s="128"/>
      <c r="R163" s="128"/>
      <c r="S163" s="257"/>
      <c r="T163" s="67"/>
      <c r="U163" s="147"/>
      <c r="V163" s="147"/>
      <c r="W163" s="45"/>
    </row>
    <row r="164" spans="1:23" ht="20.100000000000001" customHeight="1">
      <c r="A164" s="31"/>
      <c r="B164" s="27"/>
      <c r="C164" s="148" t="s">
        <v>47</v>
      </c>
      <c r="D164" s="149"/>
      <c r="E164" s="149"/>
      <c r="F164" s="149"/>
      <c r="G164" s="149"/>
      <c r="H164" s="149"/>
      <c r="I164" s="149"/>
      <c r="J164" s="149"/>
      <c r="K164" s="149"/>
      <c r="L164" s="128" t="s">
        <v>80</v>
      </c>
      <c r="M164" s="128"/>
      <c r="N164" s="258" t="s">
        <v>44</v>
      </c>
      <c r="O164" s="258"/>
      <c r="P164" s="258"/>
      <c r="Q164" s="258"/>
      <c r="R164" s="185">
        <f>SUM(R165:S170)</f>
        <v>4993100</v>
      </c>
      <c r="S164" s="256"/>
      <c r="T164" s="67"/>
      <c r="U164" s="146">
        <f>R164</f>
        <v>4993100</v>
      </c>
      <c r="V164" s="147"/>
      <c r="W164" s="45"/>
    </row>
    <row r="165" spans="1:23" ht="20.100000000000001" customHeight="1">
      <c r="A165" s="31"/>
      <c r="B165" s="27"/>
      <c r="C165" s="293" t="s">
        <v>170</v>
      </c>
      <c r="D165" s="294"/>
      <c r="E165" s="294"/>
      <c r="F165" s="294"/>
      <c r="G165" s="294"/>
      <c r="H165" s="294"/>
      <c r="I165" s="294"/>
      <c r="J165" s="294"/>
      <c r="K165" s="294"/>
      <c r="L165" s="128" t="s">
        <v>80</v>
      </c>
      <c r="M165" s="128"/>
      <c r="N165" s="258" t="s">
        <v>74</v>
      </c>
      <c r="O165" s="258"/>
      <c r="P165" s="258"/>
      <c r="Q165" s="258"/>
      <c r="R165" s="186">
        <v>271773.86</v>
      </c>
      <c r="S165" s="187"/>
      <c r="T165" s="67"/>
      <c r="U165" s="146">
        <f t="shared" ref="U165:U187" si="6">R165</f>
        <v>271773.86</v>
      </c>
      <c r="V165" s="147"/>
      <c r="W165" s="45"/>
    </row>
    <row r="166" spans="1:23" ht="20.100000000000001" customHeight="1">
      <c r="A166" s="31"/>
      <c r="B166" s="27"/>
      <c r="C166" s="293" t="s">
        <v>48</v>
      </c>
      <c r="D166" s="294"/>
      <c r="E166" s="294"/>
      <c r="F166" s="294"/>
      <c r="G166" s="294"/>
      <c r="H166" s="294"/>
      <c r="I166" s="294"/>
      <c r="J166" s="294"/>
      <c r="K166" s="294"/>
      <c r="L166" s="128" t="s">
        <v>80</v>
      </c>
      <c r="M166" s="128"/>
      <c r="N166" s="258" t="s">
        <v>74</v>
      </c>
      <c r="O166" s="258"/>
      <c r="P166" s="258"/>
      <c r="Q166" s="258"/>
      <c r="R166" s="186">
        <v>1367914.73</v>
      </c>
      <c r="S166" s="187"/>
      <c r="T166" s="67"/>
      <c r="U166" s="146">
        <f t="shared" si="6"/>
        <v>1367914.73</v>
      </c>
      <c r="V166" s="147"/>
      <c r="W166" s="45"/>
    </row>
    <row r="167" spans="1:23" ht="35.25" customHeight="1">
      <c r="A167" s="31"/>
      <c r="B167" s="27"/>
      <c r="C167" s="148" t="s">
        <v>186</v>
      </c>
      <c r="D167" s="149"/>
      <c r="E167" s="149"/>
      <c r="F167" s="149"/>
      <c r="G167" s="149"/>
      <c r="H167" s="149"/>
      <c r="I167" s="149"/>
      <c r="J167" s="149"/>
      <c r="K167" s="149"/>
      <c r="L167" s="128" t="s">
        <v>80</v>
      </c>
      <c r="M167" s="128"/>
      <c r="N167" s="258" t="s">
        <v>74</v>
      </c>
      <c r="O167" s="258"/>
      <c r="P167" s="258"/>
      <c r="Q167" s="258"/>
      <c r="R167" s="186">
        <v>59820</v>
      </c>
      <c r="S167" s="187"/>
      <c r="T167" s="67"/>
      <c r="U167" s="146">
        <f t="shared" si="6"/>
        <v>59820</v>
      </c>
      <c r="V167" s="147"/>
      <c r="W167" s="45"/>
    </row>
    <row r="168" spans="1:23" ht="20.100000000000001" customHeight="1">
      <c r="A168" s="31"/>
      <c r="B168" s="27"/>
      <c r="C168" s="140" t="s">
        <v>187</v>
      </c>
      <c r="D168" s="141"/>
      <c r="E168" s="141"/>
      <c r="F168" s="141"/>
      <c r="G168" s="141"/>
      <c r="H168" s="141"/>
      <c r="I168" s="141"/>
      <c r="J168" s="141"/>
      <c r="K168" s="141"/>
      <c r="L168" s="128" t="s">
        <v>80</v>
      </c>
      <c r="M168" s="128"/>
      <c r="N168" s="258" t="s">
        <v>74</v>
      </c>
      <c r="O168" s="258"/>
      <c r="P168" s="258"/>
      <c r="Q168" s="258"/>
      <c r="R168" s="186">
        <v>37402.79</v>
      </c>
      <c r="S168" s="187"/>
      <c r="T168" s="67"/>
      <c r="U168" s="146">
        <f t="shared" si="6"/>
        <v>37402.79</v>
      </c>
      <c r="V168" s="147"/>
      <c r="W168" s="45"/>
    </row>
    <row r="169" spans="1:23" ht="20.100000000000001" customHeight="1">
      <c r="A169" s="31"/>
      <c r="B169" s="27"/>
      <c r="C169" s="140" t="s">
        <v>49</v>
      </c>
      <c r="D169" s="141"/>
      <c r="E169" s="141"/>
      <c r="F169" s="141"/>
      <c r="G169" s="141"/>
      <c r="H169" s="141"/>
      <c r="I169" s="141"/>
      <c r="J169" s="141"/>
      <c r="K169" s="141"/>
      <c r="L169" s="128" t="s">
        <v>80</v>
      </c>
      <c r="M169" s="128"/>
      <c r="N169" s="258" t="s">
        <v>74</v>
      </c>
      <c r="O169" s="258"/>
      <c r="P169" s="258"/>
      <c r="Q169" s="258"/>
      <c r="R169" s="186">
        <v>2560100</v>
      </c>
      <c r="S169" s="187"/>
      <c r="T169" s="67"/>
      <c r="U169" s="146">
        <f t="shared" si="6"/>
        <v>2560100</v>
      </c>
      <c r="V169" s="147"/>
      <c r="W169" s="45"/>
    </row>
    <row r="170" spans="1:23" ht="20.100000000000001" customHeight="1">
      <c r="A170" s="31"/>
      <c r="B170" s="27"/>
      <c r="C170" s="140" t="s">
        <v>163</v>
      </c>
      <c r="D170" s="141"/>
      <c r="E170" s="141"/>
      <c r="F170" s="141"/>
      <c r="G170" s="141"/>
      <c r="H170" s="141"/>
      <c r="I170" s="141"/>
      <c r="J170" s="141"/>
      <c r="K170" s="141"/>
      <c r="L170" s="128" t="s">
        <v>80</v>
      </c>
      <c r="M170" s="128"/>
      <c r="N170" s="258" t="s">
        <v>82</v>
      </c>
      <c r="O170" s="258"/>
      <c r="P170" s="258"/>
      <c r="Q170" s="258"/>
      <c r="R170" s="186">
        <v>696088.62</v>
      </c>
      <c r="S170" s="187"/>
      <c r="T170" s="67"/>
      <c r="U170" s="146">
        <f t="shared" si="6"/>
        <v>696088.62</v>
      </c>
      <c r="V170" s="147"/>
      <c r="W170" s="45"/>
    </row>
    <row r="171" spans="1:23" ht="19.5" customHeight="1">
      <c r="A171" s="31"/>
      <c r="B171" s="27">
        <v>2</v>
      </c>
      <c r="C171" s="168" t="s">
        <v>191</v>
      </c>
      <c r="D171" s="169"/>
      <c r="E171" s="169"/>
      <c r="F171" s="169"/>
      <c r="G171" s="169"/>
      <c r="H171" s="169"/>
      <c r="I171" s="169"/>
      <c r="J171" s="169"/>
      <c r="K171" s="170"/>
      <c r="L171" s="128"/>
      <c r="M171" s="128"/>
      <c r="N171" s="129"/>
      <c r="O171" s="129"/>
      <c r="P171" s="129"/>
      <c r="Q171" s="129"/>
      <c r="R171" s="128"/>
      <c r="S171" s="128"/>
      <c r="T171" s="67"/>
      <c r="U171" s="146"/>
      <c r="V171" s="147"/>
      <c r="W171" s="45"/>
    </row>
    <row r="172" spans="1:23" ht="24.75" customHeight="1">
      <c r="A172" s="31"/>
      <c r="B172" s="27"/>
      <c r="C172" s="148" t="s">
        <v>124</v>
      </c>
      <c r="D172" s="149"/>
      <c r="E172" s="149"/>
      <c r="F172" s="149"/>
      <c r="G172" s="149"/>
      <c r="H172" s="149"/>
      <c r="I172" s="149"/>
      <c r="J172" s="149"/>
      <c r="K172" s="149"/>
      <c r="L172" s="128"/>
      <c r="M172" s="128"/>
      <c r="N172" s="129"/>
      <c r="O172" s="129"/>
      <c r="P172" s="129"/>
      <c r="Q172" s="129"/>
      <c r="R172" s="128"/>
      <c r="S172" s="128"/>
      <c r="T172" s="67"/>
      <c r="U172" s="146"/>
      <c r="V172" s="147"/>
      <c r="W172" s="45"/>
    </row>
    <row r="173" spans="1:23" ht="18.75" customHeight="1">
      <c r="A173" s="31"/>
      <c r="B173" s="27"/>
      <c r="C173" s="140" t="s">
        <v>170</v>
      </c>
      <c r="D173" s="141"/>
      <c r="E173" s="141"/>
      <c r="F173" s="141"/>
      <c r="G173" s="141"/>
      <c r="H173" s="141"/>
      <c r="I173" s="141"/>
      <c r="J173" s="141"/>
      <c r="K173" s="141"/>
      <c r="L173" s="128" t="s">
        <v>100</v>
      </c>
      <c r="M173" s="128"/>
      <c r="N173" s="310" t="s">
        <v>74</v>
      </c>
      <c r="O173" s="310"/>
      <c r="P173" s="310"/>
      <c r="Q173" s="310"/>
      <c r="R173" s="346">
        <f>6+1</f>
        <v>7</v>
      </c>
      <c r="S173" s="346"/>
      <c r="T173" s="67"/>
      <c r="U173" s="159">
        <f>R173</f>
        <v>7</v>
      </c>
      <c r="V173" s="159"/>
      <c r="W173" s="45"/>
    </row>
    <row r="174" spans="1:23" ht="19.5" customHeight="1">
      <c r="A174" s="31"/>
      <c r="B174" s="27"/>
      <c r="C174" s="140" t="s">
        <v>48</v>
      </c>
      <c r="D174" s="141"/>
      <c r="E174" s="141"/>
      <c r="F174" s="141"/>
      <c r="G174" s="141"/>
      <c r="H174" s="141"/>
      <c r="I174" s="141"/>
      <c r="J174" s="141"/>
      <c r="K174" s="141"/>
      <c r="L174" s="128" t="s">
        <v>100</v>
      </c>
      <c r="M174" s="128"/>
      <c r="N174" s="128" t="s">
        <v>52</v>
      </c>
      <c r="O174" s="128"/>
      <c r="P174" s="128"/>
      <c r="Q174" s="128"/>
      <c r="R174" s="255">
        <v>1100</v>
      </c>
      <c r="S174" s="255"/>
      <c r="T174" s="67"/>
      <c r="U174" s="159">
        <f t="shared" si="6"/>
        <v>1100</v>
      </c>
      <c r="V174" s="159"/>
      <c r="W174" s="45"/>
    </row>
    <row r="175" spans="1:23" ht="37.5" customHeight="1">
      <c r="A175" s="31"/>
      <c r="B175" s="27"/>
      <c r="C175" s="140" t="s">
        <v>186</v>
      </c>
      <c r="D175" s="141"/>
      <c r="E175" s="141"/>
      <c r="F175" s="141"/>
      <c r="G175" s="141"/>
      <c r="H175" s="141"/>
      <c r="I175" s="141"/>
      <c r="J175" s="141"/>
      <c r="K175" s="141"/>
      <c r="L175" s="128" t="s">
        <v>68</v>
      </c>
      <c r="M175" s="128"/>
      <c r="N175" s="128" t="s">
        <v>52</v>
      </c>
      <c r="O175" s="128"/>
      <c r="P175" s="128"/>
      <c r="Q175" s="128"/>
      <c r="R175" s="255">
        <v>6000</v>
      </c>
      <c r="S175" s="255"/>
      <c r="T175" s="81"/>
      <c r="U175" s="207">
        <f t="shared" si="6"/>
        <v>6000</v>
      </c>
      <c r="V175" s="207"/>
      <c r="W175" s="45"/>
    </row>
    <row r="176" spans="1:23" ht="18" customHeight="1">
      <c r="A176" s="31"/>
      <c r="B176" s="27"/>
      <c r="C176" s="140" t="s">
        <v>187</v>
      </c>
      <c r="D176" s="141"/>
      <c r="E176" s="141"/>
      <c r="F176" s="141"/>
      <c r="G176" s="141"/>
      <c r="H176" s="141"/>
      <c r="I176" s="141"/>
      <c r="J176" s="141"/>
      <c r="K176" s="141"/>
      <c r="L176" s="128" t="s">
        <v>68</v>
      </c>
      <c r="M176" s="128"/>
      <c r="N176" s="128" t="s">
        <v>52</v>
      </c>
      <c r="O176" s="128"/>
      <c r="P176" s="128"/>
      <c r="Q176" s="128"/>
      <c r="R176" s="255">
        <v>800</v>
      </c>
      <c r="S176" s="255"/>
      <c r="T176" s="67"/>
      <c r="U176" s="159">
        <f t="shared" si="6"/>
        <v>800</v>
      </c>
      <c r="V176" s="159"/>
      <c r="W176" s="45"/>
    </row>
    <row r="177" spans="1:33" ht="18" customHeight="1">
      <c r="A177" s="31"/>
      <c r="B177" s="27"/>
      <c r="C177" s="140" t="s">
        <v>49</v>
      </c>
      <c r="D177" s="141"/>
      <c r="E177" s="141"/>
      <c r="F177" s="141"/>
      <c r="G177" s="141"/>
      <c r="H177" s="141"/>
      <c r="I177" s="141"/>
      <c r="J177" s="141"/>
      <c r="K177" s="141"/>
      <c r="L177" s="128" t="s">
        <v>100</v>
      </c>
      <c r="M177" s="128"/>
      <c r="N177" s="128" t="s">
        <v>52</v>
      </c>
      <c r="O177" s="128"/>
      <c r="P177" s="128"/>
      <c r="Q177" s="128"/>
      <c r="R177" s="255">
        <v>150</v>
      </c>
      <c r="S177" s="255"/>
      <c r="T177" s="67"/>
      <c r="U177" s="159">
        <f t="shared" si="6"/>
        <v>150</v>
      </c>
      <c r="V177" s="159"/>
      <c r="W177" s="45"/>
    </row>
    <row r="178" spans="1:33" ht="18" customHeight="1">
      <c r="A178" s="31"/>
      <c r="B178" s="27"/>
      <c r="C178" s="140" t="s">
        <v>164</v>
      </c>
      <c r="D178" s="141"/>
      <c r="E178" s="141"/>
      <c r="F178" s="141"/>
      <c r="G178" s="141"/>
      <c r="H178" s="141"/>
      <c r="I178" s="141"/>
      <c r="J178" s="141"/>
      <c r="K178" s="141"/>
      <c r="L178" s="128" t="s">
        <v>166</v>
      </c>
      <c r="M178" s="128"/>
      <c r="N178" s="128" t="s">
        <v>165</v>
      </c>
      <c r="O178" s="128"/>
      <c r="P178" s="128"/>
      <c r="Q178" s="128"/>
      <c r="R178" s="348">
        <v>8</v>
      </c>
      <c r="S178" s="348"/>
      <c r="T178" s="67"/>
      <c r="U178" s="245">
        <f t="shared" si="6"/>
        <v>8</v>
      </c>
      <c r="V178" s="245"/>
      <c r="W178" s="45"/>
    </row>
    <row r="179" spans="1:33" ht="18.75" customHeight="1">
      <c r="A179" s="31"/>
      <c r="B179" s="27">
        <v>3</v>
      </c>
      <c r="C179" s="131" t="s">
        <v>192</v>
      </c>
      <c r="D179" s="132"/>
      <c r="E179" s="132"/>
      <c r="F179" s="132"/>
      <c r="G179" s="132"/>
      <c r="H179" s="132"/>
      <c r="I179" s="132"/>
      <c r="J179" s="132"/>
      <c r="K179" s="133"/>
      <c r="L179" s="128"/>
      <c r="M179" s="128"/>
      <c r="N179" s="128"/>
      <c r="O179" s="128"/>
      <c r="P179" s="128"/>
      <c r="Q179" s="128"/>
      <c r="R179" s="128"/>
      <c r="S179" s="128"/>
      <c r="T179" s="67"/>
      <c r="U179" s="146"/>
      <c r="V179" s="147"/>
      <c r="W179" s="45"/>
      <c r="Y179" s="121"/>
      <c r="Z179" s="121"/>
      <c r="AA179" s="121"/>
      <c r="AB179" s="121"/>
      <c r="AC179" s="121"/>
      <c r="AD179" s="121"/>
      <c r="AE179" s="121"/>
      <c r="AF179" s="121"/>
      <c r="AG179" s="121"/>
    </row>
    <row r="180" spans="1:33" ht="18.75" customHeight="1">
      <c r="A180" s="31"/>
      <c r="B180" s="27"/>
      <c r="C180" s="140" t="s">
        <v>303</v>
      </c>
      <c r="D180" s="141"/>
      <c r="E180" s="141"/>
      <c r="F180" s="141"/>
      <c r="G180" s="141"/>
      <c r="H180" s="141"/>
      <c r="I180" s="141"/>
      <c r="J180" s="141"/>
      <c r="K180" s="141"/>
      <c r="L180" s="128" t="s">
        <v>80</v>
      </c>
      <c r="M180" s="128"/>
      <c r="N180" s="128" t="s">
        <v>52</v>
      </c>
      <c r="O180" s="128"/>
      <c r="P180" s="128"/>
      <c r="Q180" s="128"/>
      <c r="R180" s="185">
        <v>3235.4031</v>
      </c>
      <c r="S180" s="185"/>
      <c r="T180" s="67"/>
      <c r="U180" s="146">
        <f t="shared" si="6"/>
        <v>3235.4031</v>
      </c>
      <c r="V180" s="146"/>
      <c r="W180" s="45"/>
      <c r="Y180" s="121"/>
      <c r="Z180" s="121"/>
      <c r="AA180" s="121"/>
      <c r="AB180" s="121"/>
      <c r="AC180" s="121"/>
      <c r="AD180" s="122"/>
      <c r="AE180" s="121"/>
      <c r="AF180" s="121"/>
      <c r="AG180" s="121"/>
    </row>
    <row r="181" spans="1:33" ht="18.75" customHeight="1">
      <c r="A181" s="31"/>
      <c r="B181" s="27"/>
      <c r="C181" s="140" t="s">
        <v>50</v>
      </c>
      <c r="D181" s="141"/>
      <c r="E181" s="141"/>
      <c r="F181" s="141"/>
      <c r="G181" s="141"/>
      <c r="H181" s="141"/>
      <c r="I181" s="141"/>
      <c r="J181" s="141"/>
      <c r="K181" s="141"/>
      <c r="L181" s="128" t="s">
        <v>80</v>
      </c>
      <c r="M181" s="128"/>
      <c r="N181" s="128" t="s">
        <v>52</v>
      </c>
      <c r="O181" s="128"/>
      <c r="P181" s="128"/>
      <c r="Q181" s="128"/>
      <c r="R181" s="185">
        <v>1243.5588499999999</v>
      </c>
      <c r="S181" s="185"/>
      <c r="T181" s="67"/>
      <c r="U181" s="146">
        <f t="shared" si="6"/>
        <v>1243.5588499999999</v>
      </c>
      <c r="V181" s="146"/>
      <c r="W181" s="45"/>
      <c r="Y181" s="121"/>
      <c r="Z181" s="121"/>
      <c r="AA181" s="121"/>
      <c r="AB181" s="121"/>
      <c r="AC181" s="121"/>
      <c r="AD181" s="122"/>
      <c r="AE181" s="121"/>
      <c r="AF181" s="121"/>
      <c r="AG181" s="121"/>
    </row>
    <row r="182" spans="1:33" ht="24" customHeight="1">
      <c r="A182" s="31"/>
      <c r="B182" s="27"/>
      <c r="C182" s="140" t="s">
        <v>189</v>
      </c>
      <c r="D182" s="141"/>
      <c r="E182" s="141"/>
      <c r="F182" s="141"/>
      <c r="G182" s="141"/>
      <c r="H182" s="141"/>
      <c r="I182" s="141"/>
      <c r="J182" s="141"/>
      <c r="K182" s="141"/>
      <c r="L182" s="128" t="s">
        <v>80</v>
      </c>
      <c r="M182" s="128"/>
      <c r="N182" s="128" t="s">
        <v>52</v>
      </c>
      <c r="O182" s="128"/>
      <c r="P182" s="128"/>
      <c r="Q182" s="128"/>
      <c r="R182" s="185">
        <v>9.9700000000000006</v>
      </c>
      <c r="S182" s="185"/>
      <c r="T182" s="67"/>
      <c r="U182" s="146">
        <f t="shared" si="6"/>
        <v>9.9700000000000006</v>
      </c>
      <c r="V182" s="146"/>
      <c r="W182" s="45"/>
      <c r="Y182" s="121"/>
      <c r="Z182" s="121"/>
      <c r="AA182" s="121"/>
      <c r="AB182" s="121"/>
      <c r="AC182" s="121"/>
      <c r="AD182" s="122"/>
      <c r="AE182" s="121"/>
      <c r="AF182" s="121"/>
      <c r="AG182" s="121"/>
    </row>
    <row r="183" spans="1:33" ht="21" customHeight="1">
      <c r="A183" s="31"/>
      <c r="B183" s="27"/>
      <c r="C183" s="140" t="s">
        <v>188</v>
      </c>
      <c r="D183" s="141"/>
      <c r="E183" s="141"/>
      <c r="F183" s="141"/>
      <c r="G183" s="141"/>
      <c r="H183" s="141"/>
      <c r="I183" s="141"/>
      <c r="J183" s="141"/>
      <c r="K183" s="141"/>
      <c r="L183" s="128" t="s">
        <v>80</v>
      </c>
      <c r="M183" s="128"/>
      <c r="N183" s="128" t="s">
        <v>52</v>
      </c>
      <c r="O183" s="128"/>
      <c r="P183" s="128"/>
      <c r="Q183" s="128"/>
      <c r="R183" s="185">
        <v>46.753489999999999</v>
      </c>
      <c r="S183" s="185"/>
      <c r="T183" s="67"/>
      <c r="U183" s="146">
        <f t="shared" si="6"/>
        <v>46.753489999999999</v>
      </c>
      <c r="V183" s="146"/>
      <c r="W183" s="45"/>
      <c r="Y183" s="121"/>
      <c r="Z183" s="121"/>
      <c r="AA183" s="121"/>
      <c r="AB183" s="121"/>
      <c r="AC183" s="121"/>
      <c r="AD183" s="122"/>
      <c r="AE183" s="121"/>
      <c r="AF183" s="121"/>
      <c r="AG183" s="121"/>
    </row>
    <row r="184" spans="1:33" ht="21" customHeight="1">
      <c r="A184" s="31"/>
      <c r="B184" s="27"/>
      <c r="C184" s="140" t="s">
        <v>101</v>
      </c>
      <c r="D184" s="141"/>
      <c r="E184" s="141"/>
      <c r="F184" s="141"/>
      <c r="G184" s="141"/>
      <c r="H184" s="141"/>
      <c r="I184" s="141"/>
      <c r="J184" s="141"/>
      <c r="K184" s="141"/>
      <c r="L184" s="128" t="s">
        <v>80</v>
      </c>
      <c r="M184" s="128"/>
      <c r="N184" s="128" t="s">
        <v>52</v>
      </c>
      <c r="O184" s="128"/>
      <c r="P184" s="128"/>
      <c r="Q184" s="128"/>
      <c r="R184" s="185">
        <v>213341.66667000001</v>
      </c>
      <c r="S184" s="185"/>
      <c r="T184" s="67"/>
      <c r="U184" s="146">
        <f t="shared" si="6"/>
        <v>213341.66667000001</v>
      </c>
      <c r="V184" s="146"/>
      <c r="W184" s="45"/>
      <c r="Y184" s="121"/>
      <c r="Z184" s="121"/>
      <c r="AA184" s="121"/>
      <c r="AB184" s="121"/>
      <c r="AC184" s="121"/>
      <c r="AD184" s="122"/>
      <c r="AE184" s="121"/>
      <c r="AF184" s="121"/>
      <c r="AG184" s="121"/>
    </row>
    <row r="185" spans="1:33" ht="33.75" customHeight="1">
      <c r="A185" s="31"/>
      <c r="B185" s="27"/>
      <c r="C185" s="140" t="s">
        <v>167</v>
      </c>
      <c r="D185" s="141"/>
      <c r="E185" s="141"/>
      <c r="F185" s="141"/>
      <c r="G185" s="141"/>
      <c r="H185" s="141"/>
      <c r="I185" s="141"/>
      <c r="J185" s="141"/>
      <c r="K185" s="141"/>
      <c r="L185" s="128" t="s">
        <v>80</v>
      </c>
      <c r="M185" s="128"/>
      <c r="N185" s="128" t="s">
        <v>52</v>
      </c>
      <c r="O185" s="128"/>
      <c r="P185" s="128"/>
      <c r="Q185" s="128"/>
      <c r="R185" s="185">
        <v>87011.077499999999</v>
      </c>
      <c r="S185" s="185"/>
      <c r="T185" s="67"/>
      <c r="U185" s="146">
        <f t="shared" si="6"/>
        <v>87011.077499999999</v>
      </c>
      <c r="V185" s="146"/>
      <c r="W185" s="45"/>
      <c r="Y185" s="121"/>
      <c r="Z185" s="121"/>
      <c r="AA185" s="121"/>
      <c r="AB185" s="121"/>
      <c r="AC185" s="121"/>
      <c r="AD185" s="122"/>
      <c r="AE185" s="121"/>
      <c r="AF185" s="121"/>
      <c r="AG185" s="121"/>
    </row>
    <row r="186" spans="1:33" ht="18.75" customHeight="1">
      <c r="A186" s="31"/>
      <c r="B186" s="27">
        <v>4</v>
      </c>
      <c r="C186" s="168" t="s">
        <v>193</v>
      </c>
      <c r="D186" s="169"/>
      <c r="E186" s="169"/>
      <c r="F186" s="169"/>
      <c r="G186" s="169"/>
      <c r="H186" s="169"/>
      <c r="I186" s="169"/>
      <c r="J186" s="169"/>
      <c r="K186" s="170"/>
      <c r="L186" s="128"/>
      <c r="M186" s="128"/>
      <c r="N186" s="128"/>
      <c r="O186" s="128"/>
      <c r="P186" s="128"/>
      <c r="Q186" s="128"/>
      <c r="R186" s="128"/>
      <c r="S186" s="128"/>
      <c r="T186" s="67"/>
      <c r="U186" s="146"/>
      <c r="V186" s="147"/>
      <c r="W186" s="45"/>
      <c r="Y186" s="121"/>
      <c r="Z186" s="121"/>
      <c r="AA186" s="121"/>
      <c r="AB186" s="121"/>
      <c r="AC186" s="121"/>
      <c r="AD186" s="121"/>
      <c r="AE186" s="121"/>
      <c r="AF186" s="121"/>
      <c r="AG186" s="121"/>
    </row>
    <row r="187" spans="1:33" ht="37.5" customHeight="1">
      <c r="A187" s="31"/>
      <c r="B187" s="25"/>
      <c r="C187" s="221" t="s">
        <v>102</v>
      </c>
      <c r="D187" s="222"/>
      <c r="E187" s="222"/>
      <c r="F187" s="222"/>
      <c r="G187" s="222"/>
      <c r="H187" s="222"/>
      <c r="I187" s="222"/>
      <c r="J187" s="222"/>
      <c r="K187" s="222"/>
      <c r="L187" s="128" t="s">
        <v>81</v>
      </c>
      <c r="M187" s="128"/>
      <c r="N187" s="128" t="s">
        <v>52</v>
      </c>
      <c r="O187" s="128"/>
      <c r="P187" s="128"/>
      <c r="Q187" s="128"/>
      <c r="R187" s="237">
        <v>143.08314999999999</v>
      </c>
      <c r="S187" s="237"/>
      <c r="T187" s="67"/>
      <c r="U187" s="146">
        <f t="shared" si="6"/>
        <v>143.08314999999999</v>
      </c>
      <c r="V187" s="146"/>
      <c r="W187" s="45"/>
    </row>
    <row r="188" spans="1:33" ht="42" customHeight="1">
      <c r="A188" s="31"/>
      <c r="B188" s="25"/>
      <c r="C188" s="221" t="s">
        <v>219</v>
      </c>
      <c r="D188" s="222"/>
      <c r="E188" s="222"/>
      <c r="F188" s="222"/>
      <c r="G188" s="222"/>
      <c r="H188" s="222"/>
      <c r="I188" s="222"/>
      <c r="J188" s="222"/>
      <c r="K188" s="222"/>
      <c r="L188" s="128" t="s">
        <v>81</v>
      </c>
      <c r="M188" s="128"/>
      <c r="N188" s="128" t="s">
        <v>52</v>
      </c>
      <c r="O188" s="128"/>
      <c r="P188" s="128"/>
      <c r="Q188" s="128"/>
      <c r="R188" s="237">
        <v>145.83115000000001</v>
      </c>
      <c r="S188" s="237"/>
      <c r="T188" s="67"/>
      <c r="U188" s="146">
        <f>R188</f>
        <v>145.83115000000001</v>
      </c>
      <c r="V188" s="146"/>
      <c r="W188" s="45"/>
    </row>
    <row r="189" spans="1:33" ht="8.25" customHeight="1">
      <c r="A189" s="31"/>
      <c r="B189" s="31"/>
      <c r="C189" s="31"/>
      <c r="D189" s="42"/>
      <c r="E189" s="42"/>
      <c r="F189" s="42"/>
      <c r="G189" s="42"/>
      <c r="H189" s="42"/>
      <c r="I189" s="42"/>
      <c r="J189" s="42"/>
      <c r="K189" s="42"/>
      <c r="L189" s="39"/>
      <c r="M189" s="39"/>
      <c r="N189" s="39"/>
      <c r="O189" s="39"/>
      <c r="P189" s="39"/>
      <c r="Q189" s="39"/>
      <c r="R189" s="39"/>
      <c r="S189" s="39"/>
      <c r="T189" s="40"/>
      <c r="V189" s="45"/>
      <c r="W189" s="45"/>
    </row>
    <row r="190" spans="1:33" ht="33.75" customHeight="1">
      <c r="A190" s="31"/>
      <c r="B190" s="50" t="s">
        <v>75</v>
      </c>
      <c r="C190" s="156" t="s">
        <v>182</v>
      </c>
      <c r="D190" s="157"/>
      <c r="E190" s="157"/>
      <c r="F190" s="157"/>
      <c r="G190" s="157"/>
      <c r="H190" s="157"/>
      <c r="I190" s="157"/>
      <c r="J190" s="157"/>
      <c r="K190" s="158"/>
      <c r="L190" s="156" t="s">
        <v>90</v>
      </c>
      <c r="M190" s="158"/>
      <c r="N190" s="129" t="s">
        <v>76</v>
      </c>
      <c r="O190" s="129"/>
      <c r="P190" s="129"/>
      <c r="Q190" s="129"/>
      <c r="R190" s="128" t="s">
        <v>97</v>
      </c>
      <c r="S190" s="151"/>
      <c r="T190" s="61" t="s">
        <v>98</v>
      </c>
      <c r="U190" s="174" t="s">
        <v>73</v>
      </c>
      <c r="V190" s="174"/>
      <c r="W190" s="45"/>
    </row>
    <row r="191" spans="1:33" ht="15.75" customHeight="1">
      <c r="A191" s="31"/>
      <c r="B191" s="50">
        <v>1</v>
      </c>
      <c r="C191" s="250">
        <v>2</v>
      </c>
      <c r="D191" s="251"/>
      <c r="E191" s="251"/>
      <c r="F191" s="251"/>
      <c r="G191" s="251"/>
      <c r="H191" s="251"/>
      <c r="I191" s="251"/>
      <c r="J191" s="251"/>
      <c r="K191" s="252"/>
      <c r="L191" s="156">
        <v>3</v>
      </c>
      <c r="M191" s="158"/>
      <c r="N191" s="129">
        <v>4</v>
      </c>
      <c r="O191" s="129"/>
      <c r="P191" s="129"/>
      <c r="Q191" s="129"/>
      <c r="R191" s="128">
        <v>5</v>
      </c>
      <c r="S191" s="178"/>
      <c r="T191" s="61">
        <v>6</v>
      </c>
      <c r="U191" s="174">
        <v>7</v>
      </c>
      <c r="V191" s="174"/>
      <c r="W191" s="45"/>
    </row>
    <row r="192" spans="1:33" ht="22.5" customHeight="1">
      <c r="A192" s="31"/>
      <c r="B192" s="59"/>
      <c r="C192" s="305" t="s">
        <v>128</v>
      </c>
      <c r="D192" s="306"/>
      <c r="E192" s="306"/>
      <c r="F192" s="306"/>
      <c r="G192" s="306"/>
      <c r="H192" s="306"/>
      <c r="I192" s="306"/>
      <c r="J192" s="306"/>
      <c r="K192" s="306"/>
      <c r="L192" s="306"/>
      <c r="M192" s="306"/>
      <c r="N192" s="306"/>
      <c r="O192" s="306"/>
      <c r="P192" s="306"/>
      <c r="Q192" s="306"/>
      <c r="R192" s="306"/>
      <c r="S192" s="306"/>
      <c r="T192" s="306"/>
      <c r="U192" s="306"/>
      <c r="V192" s="307"/>
      <c r="W192" s="45"/>
    </row>
    <row r="193" spans="1:38" ht="18" customHeight="1">
      <c r="A193" s="31"/>
      <c r="B193" s="104">
        <v>1</v>
      </c>
      <c r="C193" s="162" t="s">
        <v>190</v>
      </c>
      <c r="D193" s="163"/>
      <c r="E193" s="163"/>
      <c r="F193" s="163"/>
      <c r="G193" s="163"/>
      <c r="H193" s="163"/>
      <c r="I193" s="163"/>
      <c r="J193" s="163"/>
      <c r="K193" s="164"/>
      <c r="L193" s="156"/>
      <c r="M193" s="158"/>
      <c r="N193" s="129"/>
      <c r="O193" s="129"/>
      <c r="P193" s="129"/>
      <c r="Q193" s="129"/>
      <c r="R193" s="129"/>
      <c r="S193" s="301"/>
      <c r="T193" s="79"/>
      <c r="U193" s="249"/>
      <c r="V193" s="249"/>
      <c r="W193" s="45"/>
    </row>
    <row r="194" spans="1:38" ht="18" customHeight="1">
      <c r="A194" s="31"/>
      <c r="B194" s="104"/>
      <c r="C194" s="221" t="s">
        <v>47</v>
      </c>
      <c r="D194" s="222"/>
      <c r="E194" s="222"/>
      <c r="F194" s="222"/>
      <c r="G194" s="222"/>
      <c r="H194" s="222"/>
      <c r="I194" s="222"/>
      <c r="J194" s="222"/>
      <c r="K194" s="228"/>
      <c r="L194" s="156" t="s">
        <v>80</v>
      </c>
      <c r="M194" s="158"/>
      <c r="N194" s="129" t="s">
        <v>44</v>
      </c>
      <c r="O194" s="129"/>
      <c r="P194" s="129"/>
      <c r="Q194" s="129"/>
      <c r="R194" s="186">
        <f>R195+R199</f>
        <v>68548300</v>
      </c>
      <c r="S194" s="158"/>
      <c r="T194" s="79"/>
      <c r="U194" s="146">
        <f>R194</f>
        <v>68548300</v>
      </c>
      <c r="V194" s="147"/>
      <c r="W194" s="45"/>
    </row>
    <row r="195" spans="1:38" ht="17.100000000000001" customHeight="1">
      <c r="A195" s="31"/>
      <c r="B195" s="104"/>
      <c r="C195" s="131" t="s">
        <v>137</v>
      </c>
      <c r="D195" s="132"/>
      <c r="E195" s="132"/>
      <c r="F195" s="132"/>
      <c r="G195" s="132"/>
      <c r="H195" s="132"/>
      <c r="I195" s="132"/>
      <c r="J195" s="132"/>
      <c r="K195" s="133"/>
      <c r="L195" s="156" t="s">
        <v>80</v>
      </c>
      <c r="M195" s="158"/>
      <c r="N195" s="129" t="s">
        <v>44</v>
      </c>
      <c r="O195" s="129"/>
      <c r="P195" s="129"/>
      <c r="Q195" s="129"/>
      <c r="R195" s="349">
        <f>R196+R197+R198</f>
        <v>65316100</v>
      </c>
      <c r="S195" s="350"/>
      <c r="T195" s="67"/>
      <c r="U195" s="253">
        <f>R195</f>
        <v>65316100</v>
      </c>
      <c r="V195" s="254"/>
      <c r="W195" s="45"/>
    </row>
    <row r="196" spans="1:38" ht="20.25" customHeight="1">
      <c r="A196" s="31"/>
      <c r="B196" s="104"/>
      <c r="C196" s="221" t="s">
        <v>113</v>
      </c>
      <c r="D196" s="222"/>
      <c r="E196" s="222"/>
      <c r="F196" s="222"/>
      <c r="G196" s="222"/>
      <c r="H196" s="222"/>
      <c r="I196" s="222"/>
      <c r="J196" s="222"/>
      <c r="K196" s="228"/>
      <c r="L196" s="156" t="s">
        <v>80</v>
      </c>
      <c r="M196" s="158"/>
      <c r="N196" s="129" t="s">
        <v>74</v>
      </c>
      <c r="O196" s="129"/>
      <c r="P196" s="129"/>
      <c r="Q196" s="129"/>
      <c r="R196" s="246">
        <v>19857950</v>
      </c>
      <c r="S196" s="247"/>
      <c r="T196" s="67"/>
      <c r="U196" s="146">
        <f t="shared" ref="U196:U219" si="7">R196</f>
        <v>19857950</v>
      </c>
      <c r="V196" s="147"/>
      <c r="W196" s="45"/>
    </row>
    <row r="197" spans="1:38" ht="20.100000000000001" customHeight="1">
      <c r="A197" s="31"/>
      <c r="B197" s="59"/>
      <c r="C197" s="221" t="s">
        <v>112</v>
      </c>
      <c r="D197" s="222"/>
      <c r="E197" s="222"/>
      <c r="F197" s="222"/>
      <c r="G197" s="222"/>
      <c r="H197" s="222"/>
      <c r="I197" s="222"/>
      <c r="J197" s="222"/>
      <c r="K197" s="228"/>
      <c r="L197" s="156" t="s">
        <v>80</v>
      </c>
      <c r="M197" s="158"/>
      <c r="N197" s="129" t="s">
        <v>74</v>
      </c>
      <c r="O197" s="129"/>
      <c r="P197" s="129"/>
      <c r="Q197" s="129"/>
      <c r="R197" s="246">
        <v>32906230</v>
      </c>
      <c r="S197" s="247"/>
      <c r="T197" s="67"/>
      <c r="U197" s="146">
        <f t="shared" si="7"/>
        <v>32906230</v>
      </c>
      <c r="V197" s="147"/>
      <c r="W197" s="45"/>
    </row>
    <row r="198" spans="1:38" ht="19.5" customHeight="1">
      <c r="A198" s="31"/>
      <c r="B198" s="59"/>
      <c r="C198" s="221" t="s">
        <v>138</v>
      </c>
      <c r="D198" s="222"/>
      <c r="E198" s="222"/>
      <c r="F198" s="222"/>
      <c r="G198" s="222"/>
      <c r="H198" s="222"/>
      <c r="I198" s="222"/>
      <c r="J198" s="222"/>
      <c r="K198" s="228"/>
      <c r="L198" s="156" t="s">
        <v>80</v>
      </c>
      <c r="M198" s="158"/>
      <c r="N198" s="129" t="s">
        <v>74</v>
      </c>
      <c r="O198" s="129"/>
      <c r="P198" s="129"/>
      <c r="Q198" s="129"/>
      <c r="R198" s="246">
        <v>12551920</v>
      </c>
      <c r="S198" s="247"/>
      <c r="T198" s="67"/>
      <c r="U198" s="146">
        <f t="shared" si="7"/>
        <v>12551920</v>
      </c>
      <c r="V198" s="147"/>
      <c r="W198" s="45"/>
    </row>
    <row r="199" spans="1:38" ht="19.5" customHeight="1">
      <c r="A199" s="31"/>
      <c r="B199" s="59"/>
      <c r="C199" s="148" t="s">
        <v>108</v>
      </c>
      <c r="D199" s="149"/>
      <c r="E199" s="149"/>
      <c r="F199" s="149"/>
      <c r="G199" s="149"/>
      <c r="H199" s="149"/>
      <c r="I199" s="149"/>
      <c r="J199" s="149"/>
      <c r="K199" s="150"/>
      <c r="L199" s="156" t="s">
        <v>80</v>
      </c>
      <c r="M199" s="158"/>
      <c r="N199" s="129" t="s">
        <v>79</v>
      </c>
      <c r="O199" s="129"/>
      <c r="P199" s="129"/>
      <c r="Q199" s="129"/>
      <c r="R199" s="238">
        <v>3232200</v>
      </c>
      <c r="S199" s="239"/>
      <c r="T199" s="67"/>
      <c r="U199" s="146">
        <f>R199</f>
        <v>3232200</v>
      </c>
      <c r="V199" s="147"/>
      <c r="W199" s="45"/>
    </row>
    <row r="200" spans="1:38" ht="20.25" customHeight="1">
      <c r="A200" s="31"/>
      <c r="B200" s="59">
        <v>2</v>
      </c>
      <c r="C200" s="168" t="s">
        <v>191</v>
      </c>
      <c r="D200" s="169"/>
      <c r="E200" s="169"/>
      <c r="F200" s="169"/>
      <c r="G200" s="169"/>
      <c r="H200" s="169"/>
      <c r="I200" s="169"/>
      <c r="J200" s="169"/>
      <c r="K200" s="170"/>
      <c r="L200" s="156"/>
      <c r="M200" s="158"/>
      <c r="N200" s="129"/>
      <c r="O200" s="129"/>
      <c r="P200" s="129"/>
      <c r="Q200" s="129"/>
      <c r="R200" s="248"/>
      <c r="S200" s="248"/>
      <c r="T200" s="67"/>
      <c r="U200" s="146"/>
      <c r="V200" s="147"/>
      <c r="W200" s="45"/>
    </row>
    <row r="201" spans="1:38" ht="24" customHeight="1">
      <c r="A201" s="31"/>
      <c r="B201" s="59"/>
      <c r="C201" s="221" t="s">
        <v>39</v>
      </c>
      <c r="D201" s="222"/>
      <c r="E201" s="222"/>
      <c r="F201" s="222"/>
      <c r="G201" s="222"/>
      <c r="H201" s="222"/>
      <c r="I201" s="222"/>
      <c r="J201" s="222"/>
      <c r="K201" s="228"/>
      <c r="L201" s="156" t="s">
        <v>63</v>
      </c>
      <c r="M201" s="158"/>
      <c r="N201" s="129" t="s">
        <v>74</v>
      </c>
      <c r="O201" s="129"/>
      <c r="P201" s="129"/>
      <c r="Q201" s="129"/>
      <c r="R201" s="136">
        <v>31.112400000000001</v>
      </c>
      <c r="S201" s="137"/>
      <c r="T201" s="67"/>
      <c r="U201" s="146">
        <f t="shared" si="7"/>
        <v>31.112400000000001</v>
      </c>
      <c r="V201" s="147"/>
      <c r="W201" s="45"/>
    </row>
    <row r="202" spans="1:38" ht="37.5" customHeight="1">
      <c r="A202" s="31"/>
      <c r="B202" s="59"/>
      <c r="C202" s="221" t="s">
        <v>159</v>
      </c>
      <c r="D202" s="222"/>
      <c r="E202" s="222"/>
      <c r="F202" s="222"/>
      <c r="G202" s="222"/>
      <c r="H202" s="222"/>
      <c r="I202" s="222"/>
      <c r="J202" s="222"/>
      <c r="K202" s="228"/>
      <c r="L202" s="156" t="s">
        <v>63</v>
      </c>
      <c r="M202" s="309"/>
      <c r="N202" s="129" t="s">
        <v>74</v>
      </c>
      <c r="O202" s="129"/>
      <c r="P202" s="129"/>
      <c r="Q202" s="129"/>
      <c r="R202" s="351">
        <v>236000</v>
      </c>
      <c r="S202" s="352"/>
      <c r="T202" s="67"/>
      <c r="U202" s="245">
        <f t="shared" si="7"/>
        <v>236000</v>
      </c>
      <c r="V202" s="245"/>
      <c r="W202" s="45"/>
    </row>
    <row r="203" spans="1:38" ht="18.95" customHeight="1">
      <c r="A203" s="31"/>
      <c r="B203" s="59"/>
      <c r="C203" s="221" t="s">
        <v>139</v>
      </c>
      <c r="D203" s="222"/>
      <c r="E203" s="222"/>
      <c r="F203" s="222"/>
      <c r="G203" s="222"/>
      <c r="H203" s="222"/>
      <c r="I203" s="222"/>
      <c r="J203" s="222"/>
      <c r="K203" s="228"/>
      <c r="L203" s="156" t="s">
        <v>107</v>
      </c>
      <c r="M203" s="158"/>
      <c r="N203" s="129" t="s">
        <v>74</v>
      </c>
      <c r="O203" s="129"/>
      <c r="P203" s="129"/>
      <c r="Q203" s="129"/>
      <c r="R203" s="138">
        <v>117</v>
      </c>
      <c r="S203" s="139"/>
      <c r="T203" s="67"/>
      <c r="U203" s="159">
        <f t="shared" si="7"/>
        <v>117</v>
      </c>
      <c r="V203" s="159"/>
      <c r="W203" s="45"/>
    </row>
    <row r="204" spans="1:38" ht="20.25" customHeight="1">
      <c r="A204" s="31"/>
      <c r="B204" s="59"/>
      <c r="C204" s="221" t="s">
        <v>42</v>
      </c>
      <c r="D204" s="222"/>
      <c r="E204" s="222"/>
      <c r="F204" s="222"/>
      <c r="G204" s="222"/>
      <c r="H204" s="222"/>
      <c r="I204" s="222"/>
      <c r="J204" s="222"/>
      <c r="K204" s="228"/>
      <c r="L204" s="156" t="s">
        <v>63</v>
      </c>
      <c r="M204" s="158"/>
      <c r="N204" s="129" t="s">
        <v>74</v>
      </c>
      <c r="O204" s="129"/>
      <c r="P204" s="129"/>
      <c r="Q204" s="129"/>
      <c r="R204" s="231">
        <v>35.299999999999997</v>
      </c>
      <c r="S204" s="232"/>
      <c r="T204" s="67"/>
      <c r="U204" s="245">
        <f t="shared" si="7"/>
        <v>35.299999999999997</v>
      </c>
      <c r="V204" s="245"/>
      <c r="W204" s="45"/>
    </row>
    <row r="205" spans="1:38" ht="20.25" customHeight="1">
      <c r="A205" s="31"/>
      <c r="B205" s="59"/>
      <c r="C205" s="148" t="s">
        <v>234</v>
      </c>
      <c r="D205" s="149"/>
      <c r="E205" s="149"/>
      <c r="F205" s="149"/>
      <c r="G205" s="149"/>
      <c r="H205" s="149"/>
      <c r="I205" s="149"/>
      <c r="J205" s="149"/>
      <c r="K205" s="150"/>
      <c r="L205" s="143" t="s">
        <v>67</v>
      </c>
      <c r="M205" s="144"/>
      <c r="N205" s="129" t="s">
        <v>79</v>
      </c>
      <c r="O205" s="129"/>
      <c r="P205" s="129"/>
      <c r="Q205" s="129"/>
      <c r="R205" s="160">
        <v>5723</v>
      </c>
      <c r="S205" s="161"/>
      <c r="T205" s="67"/>
      <c r="U205" s="207">
        <f t="shared" si="7"/>
        <v>5723</v>
      </c>
      <c r="V205" s="207"/>
      <c r="W205" s="45"/>
    </row>
    <row r="206" spans="1:38" ht="21" customHeight="1">
      <c r="A206" s="31"/>
      <c r="B206" s="59">
        <v>3</v>
      </c>
      <c r="C206" s="131" t="s">
        <v>192</v>
      </c>
      <c r="D206" s="132"/>
      <c r="E206" s="132"/>
      <c r="F206" s="132"/>
      <c r="G206" s="132"/>
      <c r="H206" s="132"/>
      <c r="I206" s="132"/>
      <c r="J206" s="132"/>
      <c r="K206" s="133"/>
      <c r="L206" s="156"/>
      <c r="M206" s="158"/>
      <c r="N206" s="129"/>
      <c r="O206" s="129"/>
      <c r="P206" s="129"/>
      <c r="Q206" s="129"/>
      <c r="R206" s="129"/>
      <c r="S206" s="129"/>
      <c r="T206" s="67"/>
      <c r="U206" s="146"/>
      <c r="V206" s="147"/>
      <c r="W206" s="45"/>
    </row>
    <row r="207" spans="1:38" ht="20.100000000000001" customHeight="1">
      <c r="A207" s="31"/>
      <c r="B207" s="59"/>
      <c r="C207" s="221" t="s">
        <v>18</v>
      </c>
      <c r="D207" s="222"/>
      <c r="E207" s="222"/>
      <c r="F207" s="222"/>
      <c r="G207" s="222"/>
      <c r="H207" s="222"/>
      <c r="I207" s="222"/>
      <c r="J207" s="222"/>
      <c r="K207" s="228"/>
      <c r="L207" s="156" t="s">
        <v>136</v>
      </c>
      <c r="M207" s="158"/>
      <c r="N207" s="129" t="s">
        <v>52</v>
      </c>
      <c r="O207" s="129"/>
      <c r="P207" s="129"/>
      <c r="Q207" s="129"/>
      <c r="R207" s="186">
        <v>476.68196999999998</v>
      </c>
      <c r="S207" s="187"/>
      <c r="T207" s="67"/>
      <c r="U207" s="146">
        <f t="shared" si="7"/>
        <v>476.68196999999998</v>
      </c>
      <c r="V207" s="146"/>
      <c r="W207" s="45"/>
      <c r="Y207" s="29"/>
      <c r="Z207" s="29"/>
      <c r="AA207" s="29"/>
      <c r="AB207" s="29"/>
      <c r="AD207" s="92"/>
    </row>
    <row r="208" spans="1:38" ht="20.100000000000001" customHeight="1">
      <c r="A208" s="31"/>
      <c r="B208" s="59"/>
      <c r="C208" s="165" t="s">
        <v>140</v>
      </c>
      <c r="D208" s="166"/>
      <c r="E208" s="166"/>
      <c r="F208" s="166"/>
      <c r="G208" s="166"/>
      <c r="H208" s="166"/>
      <c r="I208" s="166"/>
      <c r="J208" s="166"/>
      <c r="K208" s="167"/>
      <c r="L208" s="156" t="s">
        <v>80</v>
      </c>
      <c r="M208" s="158"/>
      <c r="N208" s="129" t="s">
        <v>52</v>
      </c>
      <c r="O208" s="129"/>
      <c r="P208" s="129"/>
      <c r="Q208" s="129"/>
      <c r="R208" s="186">
        <v>9.5970600000000008</v>
      </c>
      <c r="S208" s="187">
        <f>11917870/127274000*100</f>
        <v>9.3639470748149662</v>
      </c>
      <c r="T208" s="67"/>
      <c r="U208" s="146">
        <f t="shared" si="7"/>
        <v>9.5970600000000008</v>
      </c>
      <c r="V208" s="146"/>
      <c r="W208" s="45"/>
      <c r="Y208" s="123"/>
      <c r="Z208" s="123"/>
      <c r="AA208" s="29"/>
      <c r="AB208" s="29"/>
      <c r="AD208" s="92"/>
      <c r="AJ208" s="117"/>
      <c r="AK208" s="118"/>
      <c r="AL208" s="120"/>
    </row>
    <row r="209" spans="1:37" ht="20.100000000000001" customHeight="1">
      <c r="A209" s="31"/>
      <c r="B209" s="59"/>
      <c r="C209" s="165" t="s">
        <v>141</v>
      </c>
      <c r="D209" s="166"/>
      <c r="E209" s="166"/>
      <c r="F209" s="166"/>
      <c r="G209" s="166"/>
      <c r="H209" s="166"/>
      <c r="I209" s="166"/>
      <c r="J209" s="166"/>
      <c r="K209" s="167"/>
      <c r="L209" s="156" t="s">
        <v>80</v>
      </c>
      <c r="M209" s="158"/>
      <c r="N209" s="129" t="s">
        <v>52</v>
      </c>
      <c r="O209" s="129"/>
      <c r="P209" s="129"/>
      <c r="Q209" s="129"/>
      <c r="R209" s="186">
        <v>13.48001</v>
      </c>
      <c r="S209" s="187">
        <f>11114630/82726000*100</f>
        <v>13.435473732562919</v>
      </c>
      <c r="T209" s="67"/>
      <c r="U209" s="146">
        <f t="shared" si="7"/>
        <v>13.48001</v>
      </c>
      <c r="V209" s="146"/>
      <c r="W209" s="45"/>
      <c r="Y209" s="123"/>
      <c r="Z209" s="123"/>
      <c r="AA209" s="29"/>
      <c r="AB209" s="29"/>
      <c r="AD209" s="92"/>
      <c r="AJ209" s="117"/>
      <c r="AK209" s="118"/>
    </row>
    <row r="210" spans="1:37" ht="20.100000000000001" customHeight="1">
      <c r="A210" s="31"/>
      <c r="B210" s="59"/>
      <c r="C210" s="221" t="s">
        <v>142</v>
      </c>
      <c r="D210" s="222"/>
      <c r="E210" s="222"/>
      <c r="F210" s="222"/>
      <c r="G210" s="222"/>
      <c r="H210" s="222"/>
      <c r="I210" s="222"/>
      <c r="J210" s="222"/>
      <c r="K210" s="228"/>
      <c r="L210" s="156" t="s">
        <v>80</v>
      </c>
      <c r="M210" s="158"/>
      <c r="N210" s="156" t="s">
        <v>52</v>
      </c>
      <c r="O210" s="157"/>
      <c r="P210" s="157"/>
      <c r="Q210" s="158"/>
      <c r="R210" s="243">
        <v>2998.6467200000002</v>
      </c>
      <c r="S210" s="244"/>
      <c r="T210" s="67"/>
      <c r="U210" s="146">
        <f t="shared" si="7"/>
        <v>2998.6467200000002</v>
      </c>
      <c r="V210" s="146"/>
      <c r="W210" s="45"/>
      <c r="Y210" s="29"/>
      <c r="Z210" s="29"/>
      <c r="AA210" s="29"/>
      <c r="AB210" s="29"/>
      <c r="AD210" s="92"/>
    </row>
    <row r="211" spans="1:37" ht="20.100000000000001" customHeight="1">
      <c r="A211" s="31"/>
      <c r="B211" s="59"/>
      <c r="C211" s="165" t="s">
        <v>111</v>
      </c>
      <c r="D211" s="166"/>
      <c r="E211" s="166"/>
      <c r="F211" s="166"/>
      <c r="G211" s="166"/>
      <c r="H211" s="166"/>
      <c r="I211" s="166"/>
      <c r="J211" s="166"/>
      <c r="K211" s="167"/>
      <c r="L211" s="156" t="s">
        <v>80</v>
      </c>
      <c r="M211" s="158"/>
      <c r="N211" s="129" t="s">
        <v>52</v>
      </c>
      <c r="O211" s="129"/>
      <c r="P211" s="129"/>
      <c r="Q211" s="129"/>
      <c r="R211" s="243">
        <v>163.49802</v>
      </c>
      <c r="S211" s="244"/>
      <c r="T211" s="67"/>
      <c r="U211" s="146">
        <f t="shared" si="7"/>
        <v>163.49802</v>
      </c>
      <c r="V211" s="146"/>
      <c r="W211" s="45"/>
      <c r="AD211" s="92"/>
    </row>
    <row r="212" spans="1:37" ht="20.100000000000001" customHeight="1">
      <c r="A212" s="31"/>
      <c r="B212" s="59"/>
      <c r="C212" s="140" t="s">
        <v>116</v>
      </c>
      <c r="D212" s="141"/>
      <c r="E212" s="141"/>
      <c r="F212" s="141"/>
      <c r="G212" s="141"/>
      <c r="H212" s="141"/>
      <c r="I212" s="141"/>
      <c r="J212" s="141"/>
      <c r="K212" s="142"/>
      <c r="L212" s="156" t="s">
        <v>80</v>
      </c>
      <c r="M212" s="158"/>
      <c r="N212" s="143" t="s">
        <v>52</v>
      </c>
      <c r="O212" s="208"/>
      <c r="P212" s="208"/>
      <c r="Q212" s="144"/>
      <c r="R212" s="136">
        <v>564.77372000000003</v>
      </c>
      <c r="S212" s="137" t="e">
        <f>S199/S205</f>
        <v>#DIV/0!</v>
      </c>
      <c r="T212" s="80"/>
      <c r="U212" s="146">
        <f>R212</f>
        <v>564.77372000000003</v>
      </c>
      <c r="V212" s="146"/>
      <c r="W212" s="45"/>
      <c r="AD212" s="92"/>
    </row>
    <row r="213" spans="1:37" ht="21.75" customHeight="1">
      <c r="A213" s="31"/>
      <c r="B213" s="59">
        <v>4</v>
      </c>
      <c r="C213" s="168" t="s">
        <v>193</v>
      </c>
      <c r="D213" s="169"/>
      <c r="E213" s="169"/>
      <c r="F213" s="169"/>
      <c r="G213" s="169"/>
      <c r="H213" s="169"/>
      <c r="I213" s="169"/>
      <c r="J213" s="169"/>
      <c r="K213" s="170"/>
      <c r="L213" s="156"/>
      <c r="M213" s="158"/>
      <c r="N213" s="129"/>
      <c r="O213" s="129"/>
      <c r="P213" s="129"/>
      <c r="Q213" s="129"/>
      <c r="R213" s="129"/>
      <c r="S213" s="129"/>
      <c r="T213" s="67"/>
      <c r="U213" s="146"/>
      <c r="V213" s="147"/>
      <c r="W213" s="45"/>
    </row>
    <row r="214" spans="1:37" ht="39.75" customHeight="1">
      <c r="A214" s="31"/>
      <c r="B214" s="50"/>
      <c r="C214" s="221" t="s">
        <v>286</v>
      </c>
      <c r="D214" s="222"/>
      <c r="E214" s="222"/>
      <c r="F214" s="222"/>
      <c r="G214" s="222"/>
      <c r="H214" s="222"/>
      <c r="I214" s="222"/>
      <c r="J214" s="222"/>
      <c r="K214" s="228"/>
      <c r="L214" s="156" t="s">
        <v>81</v>
      </c>
      <c r="M214" s="309"/>
      <c r="N214" s="129" t="s">
        <v>52</v>
      </c>
      <c r="O214" s="129"/>
      <c r="P214" s="129"/>
      <c r="Q214" s="129"/>
      <c r="R214" s="186">
        <v>118.37148000000001</v>
      </c>
      <c r="S214" s="187"/>
      <c r="T214" s="67"/>
      <c r="U214" s="146">
        <f t="shared" si="7"/>
        <v>118.37148000000001</v>
      </c>
      <c r="V214" s="146"/>
      <c r="W214" s="45"/>
    </row>
    <row r="215" spans="1:37" ht="35.25" customHeight="1">
      <c r="A215" s="31"/>
      <c r="B215" s="50"/>
      <c r="C215" s="221" t="s">
        <v>287</v>
      </c>
      <c r="D215" s="222"/>
      <c r="E215" s="222"/>
      <c r="F215" s="222"/>
      <c r="G215" s="222"/>
      <c r="H215" s="222"/>
      <c r="I215" s="222"/>
      <c r="J215" s="222"/>
      <c r="K215" s="228"/>
      <c r="L215" s="156" t="s">
        <v>81</v>
      </c>
      <c r="M215" s="309"/>
      <c r="N215" s="129" t="s">
        <v>52</v>
      </c>
      <c r="O215" s="129"/>
      <c r="P215" s="129"/>
      <c r="Q215" s="129"/>
      <c r="R215" s="186">
        <v>94.645560000000003</v>
      </c>
      <c r="S215" s="187"/>
      <c r="T215" s="67"/>
      <c r="U215" s="146">
        <f t="shared" si="7"/>
        <v>94.645560000000003</v>
      </c>
      <c r="V215" s="146"/>
      <c r="W215" s="45"/>
    </row>
    <row r="216" spans="1:37" ht="36" customHeight="1">
      <c r="A216" s="31"/>
      <c r="B216" s="50"/>
      <c r="C216" s="221" t="s">
        <v>288</v>
      </c>
      <c r="D216" s="222"/>
      <c r="E216" s="222"/>
      <c r="F216" s="222"/>
      <c r="G216" s="222"/>
      <c r="H216" s="222"/>
      <c r="I216" s="222"/>
      <c r="J216" s="222"/>
      <c r="K216" s="228"/>
      <c r="L216" s="156" t="s">
        <v>81</v>
      </c>
      <c r="M216" s="309"/>
      <c r="N216" s="129" t="s">
        <v>52</v>
      </c>
      <c r="O216" s="129"/>
      <c r="P216" s="129"/>
      <c r="Q216" s="129"/>
      <c r="R216" s="186">
        <v>106.22545</v>
      </c>
      <c r="S216" s="233"/>
      <c r="T216" s="67"/>
      <c r="U216" s="146">
        <f t="shared" si="7"/>
        <v>106.22545</v>
      </c>
      <c r="V216" s="146"/>
      <c r="W216" s="45"/>
    </row>
    <row r="217" spans="1:37" ht="35.25" customHeight="1">
      <c r="A217" s="31"/>
      <c r="B217" s="50"/>
      <c r="C217" s="221" t="s">
        <v>114</v>
      </c>
      <c r="D217" s="222"/>
      <c r="E217" s="222"/>
      <c r="F217" s="222"/>
      <c r="G217" s="222"/>
      <c r="H217" s="222"/>
      <c r="I217" s="222"/>
      <c r="J217" s="222"/>
      <c r="K217" s="228"/>
      <c r="L217" s="156" t="s">
        <v>81</v>
      </c>
      <c r="M217" s="309"/>
      <c r="N217" s="129" t="s">
        <v>52</v>
      </c>
      <c r="O217" s="129"/>
      <c r="P217" s="129"/>
      <c r="Q217" s="129"/>
      <c r="R217" s="243">
        <v>146.57145</v>
      </c>
      <c r="S217" s="302"/>
      <c r="T217" s="67"/>
      <c r="U217" s="146">
        <f t="shared" si="7"/>
        <v>146.57145</v>
      </c>
      <c r="V217" s="146"/>
      <c r="W217" s="45"/>
    </row>
    <row r="218" spans="1:37" ht="34.5" customHeight="1">
      <c r="A218" s="31"/>
      <c r="B218" s="50"/>
      <c r="C218" s="221" t="s">
        <v>290</v>
      </c>
      <c r="D218" s="222"/>
      <c r="E218" s="222"/>
      <c r="F218" s="222"/>
      <c r="G218" s="222"/>
      <c r="H218" s="222"/>
      <c r="I218" s="222"/>
      <c r="J218" s="222"/>
      <c r="K218" s="228"/>
      <c r="L218" s="156" t="s">
        <v>81</v>
      </c>
      <c r="M218" s="309"/>
      <c r="N218" s="129" t="s">
        <v>52</v>
      </c>
      <c r="O218" s="129"/>
      <c r="P218" s="129"/>
      <c r="Q218" s="129"/>
      <c r="R218" s="353">
        <v>133.78449000000001</v>
      </c>
      <c r="S218" s="354"/>
      <c r="T218" s="67"/>
      <c r="U218" s="146">
        <f t="shared" si="7"/>
        <v>133.78449000000001</v>
      </c>
      <c r="V218" s="146"/>
      <c r="W218" s="45"/>
    </row>
    <row r="219" spans="1:37" ht="34.5" customHeight="1">
      <c r="A219" s="31"/>
      <c r="B219" s="50"/>
      <c r="C219" s="229" t="s">
        <v>220</v>
      </c>
      <c r="D219" s="229"/>
      <c r="E219" s="229"/>
      <c r="F219" s="229"/>
      <c r="G219" s="229"/>
      <c r="H219" s="229"/>
      <c r="I219" s="229"/>
      <c r="J219" s="229"/>
      <c r="K219" s="229"/>
      <c r="L219" s="128" t="s">
        <v>81</v>
      </c>
      <c r="M219" s="128"/>
      <c r="N219" s="128" t="s">
        <v>52</v>
      </c>
      <c r="O219" s="128"/>
      <c r="P219" s="128"/>
      <c r="Q219" s="128"/>
      <c r="R219" s="145">
        <v>100</v>
      </c>
      <c r="S219" s="145"/>
      <c r="T219" s="67"/>
      <c r="U219" s="146">
        <f t="shared" si="7"/>
        <v>100</v>
      </c>
      <c r="V219" s="146"/>
      <c r="W219" s="45"/>
    </row>
    <row r="220" spans="1:37" ht="9.75" customHeight="1">
      <c r="A220" s="31"/>
      <c r="B220" s="31"/>
      <c r="C220" s="31"/>
      <c r="D220" s="42"/>
      <c r="E220" s="42"/>
      <c r="F220" s="42"/>
      <c r="G220" s="42"/>
      <c r="H220" s="42"/>
      <c r="I220" s="42"/>
      <c r="J220" s="42"/>
      <c r="K220" s="42"/>
      <c r="L220" s="39"/>
      <c r="M220" s="39"/>
      <c r="N220" s="39"/>
      <c r="O220" s="39"/>
      <c r="P220" s="39"/>
      <c r="Q220" s="39"/>
      <c r="R220" s="39"/>
      <c r="S220" s="39"/>
      <c r="T220" s="40"/>
      <c r="V220" s="45"/>
      <c r="W220" s="45"/>
    </row>
    <row r="221" spans="1:37" ht="33.75" customHeight="1">
      <c r="A221" s="31"/>
      <c r="B221" s="25" t="s">
        <v>75</v>
      </c>
      <c r="C221" s="143" t="s">
        <v>121</v>
      </c>
      <c r="D221" s="208"/>
      <c r="E221" s="208"/>
      <c r="F221" s="208"/>
      <c r="G221" s="208"/>
      <c r="H221" s="208"/>
      <c r="I221" s="208"/>
      <c r="J221" s="208"/>
      <c r="K221" s="144"/>
      <c r="L221" s="143" t="s">
        <v>90</v>
      </c>
      <c r="M221" s="144"/>
      <c r="N221" s="143" t="s">
        <v>76</v>
      </c>
      <c r="O221" s="208"/>
      <c r="P221" s="208"/>
      <c r="Q221" s="144"/>
      <c r="R221" s="128" t="s">
        <v>97</v>
      </c>
      <c r="S221" s="151"/>
      <c r="T221" s="61" t="s">
        <v>98</v>
      </c>
      <c r="U221" s="174" t="s">
        <v>73</v>
      </c>
      <c r="V221" s="174"/>
      <c r="W221" s="45"/>
    </row>
    <row r="222" spans="1:37" ht="16.5" customHeight="1">
      <c r="A222" s="31"/>
      <c r="B222" s="25">
        <v>1</v>
      </c>
      <c r="C222" s="212">
        <v>2</v>
      </c>
      <c r="D222" s="213"/>
      <c r="E222" s="213"/>
      <c r="F222" s="213"/>
      <c r="G222" s="213"/>
      <c r="H222" s="213"/>
      <c r="I222" s="213"/>
      <c r="J222" s="213"/>
      <c r="K222" s="214"/>
      <c r="L222" s="128">
        <v>3</v>
      </c>
      <c r="M222" s="128"/>
      <c r="N222" s="128">
        <v>4</v>
      </c>
      <c r="O222" s="128"/>
      <c r="P222" s="128"/>
      <c r="Q222" s="128"/>
      <c r="R222" s="128">
        <v>5</v>
      </c>
      <c r="S222" s="178"/>
      <c r="T222" s="61">
        <v>6</v>
      </c>
      <c r="U222" s="174">
        <v>7</v>
      </c>
      <c r="V222" s="174"/>
      <c r="W222" s="45"/>
    </row>
    <row r="223" spans="1:37" ht="38.25" customHeight="1">
      <c r="A223" s="31"/>
      <c r="B223" s="27"/>
      <c r="C223" s="223" t="s">
        <v>129</v>
      </c>
      <c r="D223" s="224"/>
      <c r="E223" s="224"/>
      <c r="F223" s="224"/>
      <c r="G223" s="224"/>
      <c r="H223" s="224"/>
      <c r="I223" s="224"/>
      <c r="J223" s="224"/>
      <c r="K223" s="225"/>
      <c r="L223" s="130"/>
      <c r="M223" s="130"/>
      <c r="N223" s="130"/>
      <c r="O223" s="130"/>
      <c r="P223" s="130"/>
      <c r="Q223" s="130"/>
      <c r="R223" s="130"/>
      <c r="S223" s="130"/>
      <c r="T223" s="67"/>
      <c r="U223" s="173"/>
      <c r="V223" s="173"/>
      <c r="W223" s="45"/>
    </row>
    <row r="224" spans="1:37" ht="19.5" customHeight="1">
      <c r="A224" s="31"/>
      <c r="B224" s="103">
        <v>1</v>
      </c>
      <c r="C224" s="162" t="s">
        <v>190</v>
      </c>
      <c r="D224" s="163"/>
      <c r="E224" s="163"/>
      <c r="F224" s="163"/>
      <c r="G224" s="163"/>
      <c r="H224" s="163"/>
      <c r="I224" s="163"/>
      <c r="J224" s="163"/>
      <c r="K224" s="164"/>
      <c r="L224" s="128"/>
      <c r="M224" s="128"/>
      <c r="N224" s="128"/>
      <c r="O224" s="128"/>
      <c r="P224" s="128"/>
      <c r="Q224" s="128"/>
      <c r="R224" s="128"/>
      <c r="S224" s="128"/>
      <c r="T224" s="67"/>
      <c r="U224" s="173"/>
      <c r="V224" s="173"/>
      <c r="W224" s="45"/>
    </row>
    <row r="225" spans="1:23" ht="37.5" customHeight="1">
      <c r="A225" s="31"/>
      <c r="B225" s="27"/>
      <c r="C225" s="148" t="s">
        <v>4</v>
      </c>
      <c r="D225" s="149"/>
      <c r="E225" s="149"/>
      <c r="F225" s="149"/>
      <c r="G225" s="149"/>
      <c r="H225" s="149"/>
      <c r="I225" s="149"/>
      <c r="J225" s="149"/>
      <c r="K225" s="150"/>
      <c r="L225" s="128" t="s">
        <v>80</v>
      </c>
      <c r="M225" s="128"/>
      <c r="N225" s="129" t="s">
        <v>44</v>
      </c>
      <c r="O225" s="129"/>
      <c r="P225" s="129"/>
      <c r="Q225" s="129"/>
      <c r="R225" s="172">
        <f>10000+5000+40000</f>
        <v>55000</v>
      </c>
      <c r="S225" s="172"/>
      <c r="T225" s="78"/>
      <c r="U225" s="146">
        <f>R225</f>
        <v>55000</v>
      </c>
      <c r="V225" s="146"/>
      <c r="W225" s="45"/>
    </row>
    <row r="226" spans="1:23" ht="18.75" customHeight="1">
      <c r="A226" s="31"/>
      <c r="B226" s="27">
        <v>2</v>
      </c>
      <c r="C226" s="168" t="s">
        <v>191</v>
      </c>
      <c r="D226" s="169"/>
      <c r="E226" s="169"/>
      <c r="F226" s="169"/>
      <c r="G226" s="169"/>
      <c r="H226" s="169"/>
      <c r="I226" s="169"/>
      <c r="J226" s="169"/>
      <c r="K226" s="170"/>
      <c r="L226" s="128"/>
      <c r="M226" s="128"/>
      <c r="N226" s="128"/>
      <c r="O226" s="128"/>
      <c r="P226" s="128"/>
      <c r="Q226" s="128"/>
      <c r="R226" s="185"/>
      <c r="S226" s="185"/>
      <c r="T226" s="78"/>
      <c r="U226" s="146"/>
      <c r="V226" s="146"/>
      <c r="W226" s="45"/>
    </row>
    <row r="227" spans="1:23" ht="33" customHeight="1">
      <c r="A227" s="31"/>
      <c r="B227" s="27"/>
      <c r="C227" s="140" t="s">
        <v>2</v>
      </c>
      <c r="D227" s="141"/>
      <c r="E227" s="141"/>
      <c r="F227" s="141"/>
      <c r="G227" s="141"/>
      <c r="H227" s="141"/>
      <c r="I227" s="141"/>
      <c r="J227" s="141"/>
      <c r="K227" s="142"/>
      <c r="L227" s="128" t="s">
        <v>66</v>
      </c>
      <c r="M227" s="128"/>
      <c r="N227" s="339" t="s">
        <v>17</v>
      </c>
      <c r="O227" s="370"/>
      <c r="P227" s="370"/>
      <c r="Q227" s="340"/>
      <c r="R227" s="353">
        <v>6.7155069999999997</v>
      </c>
      <c r="S227" s="353"/>
      <c r="T227" s="78"/>
      <c r="U227" s="146">
        <f>R227</f>
        <v>6.7155069999999997</v>
      </c>
      <c r="V227" s="146"/>
      <c r="W227" s="45"/>
    </row>
    <row r="228" spans="1:23" ht="19.5" customHeight="1">
      <c r="A228" s="31"/>
      <c r="B228" s="27">
        <v>3</v>
      </c>
      <c r="C228" s="131" t="s">
        <v>192</v>
      </c>
      <c r="D228" s="132"/>
      <c r="E228" s="132"/>
      <c r="F228" s="132"/>
      <c r="G228" s="132"/>
      <c r="H228" s="132"/>
      <c r="I228" s="132"/>
      <c r="J228" s="132"/>
      <c r="K228" s="133"/>
      <c r="L228" s="128"/>
      <c r="M228" s="128"/>
      <c r="N228" s="258"/>
      <c r="O228" s="258"/>
      <c r="P228" s="258"/>
      <c r="Q228" s="258"/>
      <c r="R228" s="171"/>
      <c r="S228" s="171"/>
      <c r="T228" s="78"/>
      <c r="U228" s="146"/>
      <c r="V228" s="146"/>
      <c r="W228" s="45"/>
    </row>
    <row r="229" spans="1:23" ht="35.25" customHeight="1">
      <c r="A229" s="31"/>
      <c r="B229" s="27"/>
      <c r="C229" s="165" t="s">
        <v>3</v>
      </c>
      <c r="D229" s="166"/>
      <c r="E229" s="166"/>
      <c r="F229" s="166"/>
      <c r="G229" s="166"/>
      <c r="H229" s="166"/>
      <c r="I229" s="166"/>
      <c r="J229" s="166"/>
      <c r="K229" s="167"/>
      <c r="L229" s="129" t="s">
        <v>80</v>
      </c>
      <c r="M229" s="129"/>
      <c r="N229" s="129" t="s">
        <v>302</v>
      </c>
      <c r="O229" s="129"/>
      <c r="P229" s="129"/>
      <c r="Q229" s="129"/>
      <c r="R229" s="172">
        <v>8.19</v>
      </c>
      <c r="S229" s="172"/>
      <c r="T229" s="78"/>
      <c r="U229" s="146">
        <f>R229</f>
        <v>8.19</v>
      </c>
      <c r="V229" s="146"/>
      <c r="W229" s="45"/>
    </row>
    <row r="230" spans="1:23" ht="19.5" customHeight="1">
      <c r="A230" s="31"/>
      <c r="B230" s="27">
        <v>4</v>
      </c>
      <c r="C230" s="168" t="s">
        <v>193</v>
      </c>
      <c r="D230" s="169"/>
      <c r="E230" s="169"/>
      <c r="F230" s="169"/>
      <c r="G230" s="169"/>
      <c r="H230" s="169"/>
      <c r="I230" s="169"/>
      <c r="J230" s="169"/>
      <c r="K230" s="170"/>
      <c r="L230" s="128"/>
      <c r="M230" s="128"/>
      <c r="N230" s="128"/>
      <c r="O230" s="128"/>
      <c r="P230" s="128"/>
      <c r="Q230" s="128"/>
      <c r="R230" s="128"/>
      <c r="S230" s="128"/>
      <c r="T230" s="67"/>
      <c r="U230" s="182"/>
      <c r="V230" s="147"/>
      <c r="W230" s="45"/>
    </row>
    <row r="231" spans="1:23" ht="42" customHeight="1">
      <c r="A231" s="31"/>
      <c r="B231" s="25"/>
      <c r="C231" s="140" t="s">
        <v>301</v>
      </c>
      <c r="D231" s="141"/>
      <c r="E231" s="141"/>
      <c r="F231" s="141"/>
      <c r="G231" s="141"/>
      <c r="H231" s="141"/>
      <c r="I231" s="141"/>
      <c r="J231" s="141"/>
      <c r="K231" s="142"/>
      <c r="L231" s="128" t="s">
        <v>81</v>
      </c>
      <c r="M231" s="128"/>
      <c r="N231" s="128" t="s">
        <v>52</v>
      </c>
      <c r="O231" s="128"/>
      <c r="P231" s="128"/>
      <c r="Q231" s="128"/>
      <c r="R231" s="145">
        <f>R229/9.315*100</f>
        <v>87.922705314009661</v>
      </c>
      <c r="S231" s="145"/>
      <c r="T231" s="67"/>
      <c r="U231" s="146">
        <f>R231</f>
        <v>87.922705314009661</v>
      </c>
      <c r="V231" s="146"/>
      <c r="W231" s="45"/>
    </row>
    <row r="232" spans="1:23" ht="7.5" customHeight="1">
      <c r="A232" s="31"/>
      <c r="B232" s="31"/>
      <c r="C232" s="31"/>
      <c r="D232" s="42"/>
      <c r="E232" s="42"/>
      <c r="F232" s="42"/>
      <c r="G232" s="42"/>
      <c r="H232" s="42"/>
      <c r="I232" s="42"/>
      <c r="J232" s="42"/>
      <c r="K232" s="42"/>
      <c r="L232" s="39"/>
      <c r="M232" s="39"/>
      <c r="N232" s="39"/>
      <c r="O232" s="39"/>
      <c r="P232" s="39"/>
      <c r="Q232" s="39"/>
      <c r="R232" s="39"/>
      <c r="S232" s="39"/>
      <c r="T232" s="40"/>
      <c r="V232" s="45"/>
      <c r="W232" s="45"/>
    </row>
    <row r="233" spans="1:23" ht="33.75" customHeight="1">
      <c r="A233" s="31"/>
      <c r="B233" s="25" t="s">
        <v>75</v>
      </c>
      <c r="C233" s="143" t="s">
        <v>183</v>
      </c>
      <c r="D233" s="208"/>
      <c r="E233" s="208"/>
      <c r="F233" s="208"/>
      <c r="G233" s="208"/>
      <c r="H233" s="208"/>
      <c r="I233" s="208"/>
      <c r="J233" s="208"/>
      <c r="K233" s="144"/>
      <c r="L233" s="143" t="s">
        <v>90</v>
      </c>
      <c r="M233" s="144"/>
      <c r="N233" s="128" t="s">
        <v>76</v>
      </c>
      <c r="O233" s="128"/>
      <c r="P233" s="128"/>
      <c r="Q233" s="128"/>
      <c r="R233" s="128" t="s">
        <v>97</v>
      </c>
      <c r="S233" s="151"/>
      <c r="T233" s="61" t="s">
        <v>98</v>
      </c>
      <c r="U233" s="174" t="s">
        <v>73</v>
      </c>
      <c r="V233" s="174"/>
      <c r="W233" s="45"/>
    </row>
    <row r="234" spans="1:23" ht="18" customHeight="1">
      <c r="A234" s="31"/>
      <c r="B234" s="25">
        <v>1</v>
      </c>
      <c r="C234" s="212">
        <v>2</v>
      </c>
      <c r="D234" s="213"/>
      <c r="E234" s="213"/>
      <c r="F234" s="213"/>
      <c r="G234" s="213"/>
      <c r="H234" s="213"/>
      <c r="I234" s="213"/>
      <c r="J234" s="213"/>
      <c r="K234" s="214"/>
      <c r="L234" s="143">
        <v>3</v>
      </c>
      <c r="M234" s="144"/>
      <c r="N234" s="128">
        <v>4</v>
      </c>
      <c r="O234" s="128"/>
      <c r="P234" s="128"/>
      <c r="Q234" s="128"/>
      <c r="R234" s="128">
        <v>5</v>
      </c>
      <c r="S234" s="178"/>
      <c r="T234" s="61">
        <v>6</v>
      </c>
      <c r="U234" s="174">
        <v>7</v>
      </c>
      <c r="V234" s="174"/>
      <c r="W234" s="45"/>
    </row>
    <row r="235" spans="1:23" ht="24" customHeight="1">
      <c r="A235" s="31"/>
      <c r="B235" s="27"/>
      <c r="C235" s="153" t="s">
        <v>162</v>
      </c>
      <c r="D235" s="154"/>
      <c r="E235" s="154"/>
      <c r="F235" s="154"/>
      <c r="G235" s="154"/>
      <c r="H235" s="154"/>
      <c r="I235" s="154"/>
      <c r="J235" s="154"/>
      <c r="K235" s="154"/>
      <c r="L235" s="361"/>
      <c r="M235" s="361"/>
      <c r="N235" s="361"/>
      <c r="O235" s="361"/>
      <c r="P235" s="361"/>
      <c r="Q235" s="361"/>
      <c r="R235" s="361"/>
      <c r="S235" s="369"/>
      <c r="T235" s="67"/>
      <c r="U235" s="173"/>
      <c r="V235" s="173"/>
      <c r="W235" s="45"/>
    </row>
    <row r="236" spans="1:23" ht="18" customHeight="1">
      <c r="A236" s="31"/>
      <c r="B236" s="103">
        <v>1</v>
      </c>
      <c r="C236" s="168" t="s">
        <v>190</v>
      </c>
      <c r="D236" s="169"/>
      <c r="E236" s="169"/>
      <c r="F236" s="169"/>
      <c r="G236" s="169"/>
      <c r="H236" s="169"/>
      <c r="I236" s="169"/>
      <c r="J236" s="169"/>
      <c r="K236" s="170"/>
      <c r="L236" s="143"/>
      <c r="M236" s="144"/>
      <c r="N236" s="128"/>
      <c r="O236" s="128"/>
      <c r="P236" s="128"/>
      <c r="Q236" s="128"/>
      <c r="R236" s="128"/>
      <c r="S236" s="151"/>
      <c r="T236" s="67"/>
      <c r="U236" s="173"/>
      <c r="V236" s="173"/>
      <c r="W236" s="45"/>
    </row>
    <row r="237" spans="1:23" ht="18.95" customHeight="1">
      <c r="A237" s="31"/>
      <c r="B237" s="27"/>
      <c r="C237" s="148" t="s">
        <v>47</v>
      </c>
      <c r="D237" s="149"/>
      <c r="E237" s="149"/>
      <c r="F237" s="149"/>
      <c r="G237" s="149"/>
      <c r="H237" s="149"/>
      <c r="I237" s="149"/>
      <c r="J237" s="149"/>
      <c r="K237" s="150"/>
      <c r="L237" s="143" t="s">
        <v>80</v>
      </c>
      <c r="M237" s="144"/>
      <c r="N237" s="129" t="s">
        <v>44</v>
      </c>
      <c r="O237" s="129"/>
      <c r="P237" s="129"/>
      <c r="Q237" s="129"/>
      <c r="R237" s="186">
        <f>SUM(R238:S249)</f>
        <v>5555456</v>
      </c>
      <c r="S237" s="187"/>
      <c r="T237" s="67"/>
      <c r="U237" s="146">
        <f>R237</f>
        <v>5555456</v>
      </c>
      <c r="V237" s="147"/>
      <c r="W237" s="45"/>
    </row>
    <row r="238" spans="1:23" ht="18.95" customHeight="1">
      <c r="A238" s="31"/>
      <c r="B238" s="27"/>
      <c r="C238" s="140" t="s">
        <v>69</v>
      </c>
      <c r="D238" s="141"/>
      <c r="E238" s="141"/>
      <c r="F238" s="141"/>
      <c r="G238" s="141"/>
      <c r="H238" s="141"/>
      <c r="I238" s="141"/>
      <c r="J238" s="141"/>
      <c r="K238" s="142"/>
      <c r="L238" s="143" t="s">
        <v>80</v>
      </c>
      <c r="M238" s="144"/>
      <c r="N238" s="129" t="s">
        <v>79</v>
      </c>
      <c r="O238" s="129"/>
      <c r="P238" s="129"/>
      <c r="Q238" s="129"/>
      <c r="R238" s="186">
        <f>60000</f>
        <v>60000</v>
      </c>
      <c r="S238" s="187"/>
      <c r="T238" s="67"/>
      <c r="U238" s="146">
        <f t="shared" ref="U238:U275" si="8">R238</f>
        <v>60000</v>
      </c>
      <c r="V238" s="147"/>
      <c r="W238" s="45"/>
    </row>
    <row r="239" spans="1:23" ht="18.95" customHeight="1">
      <c r="A239" s="31"/>
      <c r="B239" s="27"/>
      <c r="C239" s="140" t="s">
        <v>172</v>
      </c>
      <c r="D239" s="141"/>
      <c r="E239" s="141"/>
      <c r="F239" s="141"/>
      <c r="G239" s="141"/>
      <c r="H239" s="141"/>
      <c r="I239" s="141"/>
      <c r="J239" s="141"/>
      <c r="K239" s="142"/>
      <c r="L239" s="143" t="s">
        <v>80</v>
      </c>
      <c r="M239" s="144"/>
      <c r="N239" s="129" t="s">
        <v>79</v>
      </c>
      <c r="O239" s="129"/>
      <c r="P239" s="129"/>
      <c r="Q239" s="129"/>
      <c r="R239" s="186">
        <v>1000000</v>
      </c>
      <c r="S239" s="187"/>
      <c r="T239" s="67"/>
      <c r="U239" s="146">
        <f t="shared" si="8"/>
        <v>1000000</v>
      </c>
      <c r="V239" s="147"/>
      <c r="W239" s="45"/>
    </row>
    <row r="240" spans="1:23" ht="18.95" customHeight="1">
      <c r="A240" s="47"/>
      <c r="B240" s="105"/>
      <c r="C240" s="215" t="s">
        <v>43</v>
      </c>
      <c r="D240" s="216"/>
      <c r="E240" s="216"/>
      <c r="F240" s="216"/>
      <c r="G240" s="216"/>
      <c r="H240" s="216"/>
      <c r="I240" s="216"/>
      <c r="J240" s="216"/>
      <c r="K240" s="217"/>
      <c r="L240" s="143" t="s">
        <v>80</v>
      </c>
      <c r="M240" s="144"/>
      <c r="N240" s="230" t="s">
        <v>79</v>
      </c>
      <c r="O240" s="230"/>
      <c r="P240" s="230"/>
      <c r="Q240" s="230"/>
      <c r="R240" s="234">
        <f>500000+500000</f>
        <v>1000000</v>
      </c>
      <c r="S240" s="235"/>
      <c r="T240" s="67"/>
      <c r="U240" s="146">
        <f t="shared" si="8"/>
        <v>1000000</v>
      </c>
      <c r="V240" s="147"/>
      <c r="W240" s="45"/>
    </row>
    <row r="241" spans="1:23" ht="18.95" customHeight="1">
      <c r="A241" s="47"/>
      <c r="B241" s="105"/>
      <c r="C241" s="215" t="s">
        <v>148</v>
      </c>
      <c r="D241" s="216"/>
      <c r="E241" s="216"/>
      <c r="F241" s="216"/>
      <c r="G241" s="216"/>
      <c r="H241" s="216"/>
      <c r="I241" s="216"/>
      <c r="J241" s="216"/>
      <c r="K241" s="217"/>
      <c r="L241" s="143" t="s">
        <v>80</v>
      </c>
      <c r="M241" s="144"/>
      <c r="N241" s="230" t="s">
        <v>79</v>
      </c>
      <c r="O241" s="230"/>
      <c r="P241" s="230"/>
      <c r="Q241" s="230"/>
      <c r="R241" s="234">
        <v>310456</v>
      </c>
      <c r="S241" s="235"/>
      <c r="T241" s="67"/>
      <c r="U241" s="146">
        <f t="shared" si="8"/>
        <v>310456</v>
      </c>
      <c r="V241" s="147"/>
      <c r="W241" s="45"/>
    </row>
    <row r="242" spans="1:23" ht="18.95" customHeight="1">
      <c r="A242" s="47"/>
      <c r="B242" s="105"/>
      <c r="C242" s="148" t="s">
        <v>38</v>
      </c>
      <c r="D242" s="149"/>
      <c r="E242" s="149"/>
      <c r="F242" s="149"/>
      <c r="G242" s="149"/>
      <c r="H242" s="149"/>
      <c r="I242" s="149"/>
      <c r="J242" s="149"/>
      <c r="K242" s="150"/>
      <c r="L242" s="143" t="s">
        <v>80</v>
      </c>
      <c r="M242" s="144"/>
      <c r="N242" s="230" t="s">
        <v>79</v>
      </c>
      <c r="O242" s="230"/>
      <c r="P242" s="230"/>
      <c r="Q242" s="230"/>
      <c r="R242" s="234">
        <f>400000</f>
        <v>400000</v>
      </c>
      <c r="S242" s="235"/>
      <c r="T242" s="67"/>
      <c r="U242" s="146">
        <f t="shared" si="8"/>
        <v>400000</v>
      </c>
      <c r="V242" s="147"/>
      <c r="W242" s="45"/>
    </row>
    <row r="243" spans="1:23" ht="18.95" customHeight="1">
      <c r="A243" s="47"/>
      <c r="B243" s="105"/>
      <c r="C243" s="148" t="s">
        <v>16</v>
      </c>
      <c r="D243" s="149"/>
      <c r="E243" s="149"/>
      <c r="F243" s="149"/>
      <c r="G243" s="149"/>
      <c r="H243" s="149"/>
      <c r="I243" s="149"/>
      <c r="J243" s="149"/>
      <c r="K243" s="150"/>
      <c r="L243" s="143" t="s">
        <v>80</v>
      </c>
      <c r="M243" s="144"/>
      <c r="N243" s="156" t="s">
        <v>79</v>
      </c>
      <c r="O243" s="157"/>
      <c r="P243" s="157"/>
      <c r="Q243" s="158"/>
      <c r="R243" s="234">
        <v>200000</v>
      </c>
      <c r="S243" s="235"/>
      <c r="T243" s="67"/>
      <c r="U243" s="146">
        <f t="shared" si="8"/>
        <v>200000</v>
      </c>
      <c r="V243" s="147"/>
      <c r="W243" s="45"/>
    </row>
    <row r="244" spans="1:23" ht="34.5" customHeight="1">
      <c r="A244" s="47"/>
      <c r="B244" s="27"/>
      <c r="C244" s="218" t="s">
        <v>292</v>
      </c>
      <c r="D244" s="219"/>
      <c r="E244" s="219"/>
      <c r="F244" s="219"/>
      <c r="G244" s="219"/>
      <c r="H244" s="219"/>
      <c r="I244" s="219"/>
      <c r="J244" s="219"/>
      <c r="K244" s="220"/>
      <c r="L244" s="143" t="s">
        <v>80</v>
      </c>
      <c r="M244" s="144"/>
      <c r="N244" s="129" t="s">
        <v>79</v>
      </c>
      <c r="O244" s="129"/>
      <c r="P244" s="129"/>
      <c r="Q244" s="129"/>
      <c r="R244" s="186">
        <f>150000</f>
        <v>150000</v>
      </c>
      <c r="S244" s="187"/>
      <c r="T244" s="67"/>
      <c r="U244" s="146">
        <f t="shared" si="8"/>
        <v>150000</v>
      </c>
      <c r="V244" s="147"/>
      <c r="W244" s="45"/>
    </row>
    <row r="245" spans="1:23" ht="21" customHeight="1">
      <c r="A245" s="47"/>
      <c r="B245" s="27"/>
      <c r="C245" s="218" t="s">
        <v>293</v>
      </c>
      <c r="D245" s="219"/>
      <c r="E245" s="219"/>
      <c r="F245" s="219"/>
      <c r="G245" s="219"/>
      <c r="H245" s="219"/>
      <c r="I245" s="219"/>
      <c r="J245" s="219"/>
      <c r="K245" s="220"/>
      <c r="L245" s="143" t="s">
        <v>80</v>
      </c>
      <c r="M245" s="144"/>
      <c r="N245" s="129" t="s">
        <v>79</v>
      </c>
      <c r="O245" s="129"/>
      <c r="P245" s="129"/>
      <c r="Q245" s="129"/>
      <c r="R245" s="186">
        <f>250000</f>
        <v>250000</v>
      </c>
      <c r="S245" s="187"/>
      <c r="T245" s="67"/>
      <c r="U245" s="146">
        <f>R245</f>
        <v>250000</v>
      </c>
      <c r="V245" s="147"/>
      <c r="W245" s="45"/>
    </row>
    <row r="246" spans="1:23" ht="20.25" customHeight="1">
      <c r="A246" s="47"/>
      <c r="B246" s="27"/>
      <c r="C246" s="218" t="s">
        <v>291</v>
      </c>
      <c r="D246" s="219"/>
      <c r="E246" s="219"/>
      <c r="F246" s="219"/>
      <c r="G246" s="219"/>
      <c r="H246" s="219"/>
      <c r="I246" s="219"/>
      <c r="J246" s="219"/>
      <c r="K246" s="220"/>
      <c r="L246" s="143" t="s">
        <v>80</v>
      </c>
      <c r="M246" s="144"/>
      <c r="N246" s="129" t="s">
        <v>79</v>
      </c>
      <c r="O246" s="129"/>
      <c r="P246" s="129"/>
      <c r="Q246" s="129"/>
      <c r="R246" s="186">
        <f>15000</f>
        <v>15000</v>
      </c>
      <c r="S246" s="187"/>
      <c r="T246" s="67"/>
      <c r="U246" s="146">
        <f t="shared" si="8"/>
        <v>15000</v>
      </c>
      <c r="V246" s="147"/>
      <c r="W246" s="45"/>
    </row>
    <row r="247" spans="1:23" ht="33" customHeight="1">
      <c r="A247" s="47"/>
      <c r="B247" s="27"/>
      <c r="C247" s="240" t="s">
        <v>239</v>
      </c>
      <c r="D247" s="241"/>
      <c r="E247" s="241"/>
      <c r="F247" s="241"/>
      <c r="G247" s="241"/>
      <c r="H247" s="241"/>
      <c r="I247" s="241"/>
      <c r="J247" s="241"/>
      <c r="K247" s="242"/>
      <c r="L247" s="143" t="s">
        <v>80</v>
      </c>
      <c r="M247" s="144"/>
      <c r="N247" s="129" t="s">
        <v>79</v>
      </c>
      <c r="O247" s="129"/>
      <c r="P247" s="129"/>
      <c r="Q247" s="129"/>
      <c r="R247" s="186">
        <f>30000</f>
        <v>30000</v>
      </c>
      <c r="S247" s="187"/>
      <c r="T247" s="67"/>
      <c r="U247" s="146">
        <f>R247</f>
        <v>30000</v>
      </c>
      <c r="V247" s="147"/>
      <c r="W247" s="45"/>
    </row>
    <row r="248" spans="1:23" ht="33" customHeight="1">
      <c r="A248" s="47"/>
      <c r="B248" s="27"/>
      <c r="C248" s="209" t="s">
        <v>269</v>
      </c>
      <c r="D248" s="210"/>
      <c r="E248" s="210"/>
      <c r="F248" s="210"/>
      <c r="G248" s="210"/>
      <c r="H248" s="210"/>
      <c r="I248" s="210"/>
      <c r="J248" s="210"/>
      <c r="K248" s="211"/>
      <c r="L248" s="156" t="s">
        <v>80</v>
      </c>
      <c r="M248" s="158"/>
      <c r="N248" s="129" t="s">
        <v>79</v>
      </c>
      <c r="O248" s="129"/>
      <c r="P248" s="129"/>
      <c r="Q248" s="129"/>
      <c r="R248" s="186">
        <v>140000</v>
      </c>
      <c r="S248" s="187"/>
      <c r="T248" s="67"/>
      <c r="U248" s="146">
        <f>R248</f>
        <v>140000</v>
      </c>
      <c r="V248" s="147"/>
      <c r="W248" s="45"/>
    </row>
    <row r="249" spans="1:23" ht="19.5" customHeight="1">
      <c r="A249" s="47"/>
      <c r="B249" s="27"/>
      <c r="C249" s="209" t="s">
        <v>270</v>
      </c>
      <c r="D249" s="210"/>
      <c r="E249" s="210"/>
      <c r="F249" s="210"/>
      <c r="G249" s="210"/>
      <c r="H249" s="210"/>
      <c r="I249" s="210"/>
      <c r="J249" s="210"/>
      <c r="K249" s="211"/>
      <c r="L249" s="156" t="s">
        <v>80</v>
      </c>
      <c r="M249" s="158"/>
      <c r="N249" s="129" t="s">
        <v>79</v>
      </c>
      <c r="O249" s="129"/>
      <c r="P249" s="129"/>
      <c r="Q249" s="129"/>
      <c r="R249" s="186">
        <v>2000000</v>
      </c>
      <c r="S249" s="187"/>
      <c r="T249" s="67"/>
      <c r="U249" s="146">
        <f>R249</f>
        <v>2000000</v>
      </c>
      <c r="V249" s="147"/>
      <c r="W249" s="45"/>
    </row>
    <row r="250" spans="1:23" ht="19.5" customHeight="1">
      <c r="A250" s="31"/>
      <c r="B250" s="27">
        <v>2</v>
      </c>
      <c r="C250" s="168" t="s">
        <v>191</v>
      </c>
      <c r="D250" s="169"/>
      <c r="E250" s="169"/>
      <c r="F250" s="169"/>
      <c r="G250" s="169"/>
      <c r="H250" s="169"/>
      <c r="I250" s="169"/>
      <c r="J250" s="169"/>
      <c r="K250" s="170"/>
      <c r="L250" s="143"/>
      <c r="M250" s="144"/>
      <c r="N250" s="128"/>
      <c r="O250" s="128"/>
      <c r="P250" s="128"/>
      <c r="Q250" s="128"/>
      <c r="R250" s="128"/>
      <c r="S250" s="128"/>
      <c r="T250" s="67"/>
      <c r="U250" s="146"/>
      <c r="V250" s="147"/>
      <c r="W250" s="45"/>
    </row>
    <row r="251" spans="1:23" ht="18.95" customHeight="1">
      <c r="A251" s="31"/>
      <c r="B251" s="27"/>
      <c r="C251" s="140" t="s">
        <v>69</v>
      </c>
      <c r="D251" s="141"/>
      <c r="E251" s="141"/>
      <c r="F251" s="141"/>
      <c r="G251" s="141"/>
      <c r="H251" s="141"/>
      <c r="I251" s="141"/>
      <c r="J251" s="141"/>
      <c r="K251" s="142"/>
      <c r="L251" s="143" t="s">
        <v>100</v>
      </c>
      <c r="M251" s="144"/>
      <c r="N251" s="156" t="s">
        <v>79</v>
      </c>
      <c r="O251" s="157"/>
      <c r="P251" s="157"/>
      <c r="Q251" s="158"/>
      <c r="R251" s="236">
        <v>1</v>
      </c>
      <c r="S251" s="236"/>
      <c r="T251" s="67"/>
      <c r="U251" s="159">
        <f t="shared" si="8"/>
        <v>1</v>
      </c>
      <c r="V251" s="159"/>
      <c r="W251" s="45"/>
    </row>
    <row r="252" spans="1:23" ht="18.95" customHeight="1">
      <c r="A252" s="31"/>
      <c r="B252" s="27"/>
      <c r="C252" s="140" t="s">
        <v>221</v>
      </c>
      <c r="D252" s="141"/>
      <c r="E252" s="141"/>
      <c r="F252" s="141"/>
      <c r="G252" s="141"/>
      <c r="H252" s="141"/>
      <c r="I252" s="141"/>
      <c r="J252" s="141"/>
      <c r="K252" s="142"/>
      <c r="L252" s="143" t="s">
        <v>100</v>
      </c>
      <c r="M252" s="144"/>
      <c r="N252" s="129" t="s">
        <v>79</v>
      </c>
      <c r="O252" s="129"/>
      <c r="P252" s="129"/>
      <c r="Q252" s="129"/>
      <c r="R252" s="236">
        <v>4</v>
      </c>
      <c r="S252" s="236"/>
      <c r="T252" s="67"/>
      <c r="U252" s="159">
        <f t="shared" si="8"/>
        <v>4</v>
      </c>
      <c r="V252" s="159"/>
      <c r="W252" s="45"/>
    </row>
    <row r="253" spans="1:23" ht="18.95" customHeight="1">
      <c r="A253" s="31"/>
      <c r="B253" s="27"/>
      <c r="C253" s="140" t="s">
        <v>8</v>
      </c>
      <c r="D253" s="141"/>
      <c r="E253" s="141"/>
      <c r="F253" s="141"/>
      <c r="G253" s="141"/>
      <c r="H253" s="141"/>
      <c r="I253" s="141"/>
      <c r="J253" s="141"/>
      <c r="K253" s="142"/>
      <c r="L253" s="143" t="s">
        <v>100</v>
      </c>
      <c r="M253" s="144"/>
      <c r="N253" s="156" t="s">
        <v>289</v>
      </c>
      <c r="O253" s="157"/>
      <c r="P253" s="157"/>
      <c r="Q253" s="158"/>
      <c r="R253" s="160">
        <v>55</v>
      </c>
      <c r="S253" s="161"/>
      <c r="T253" s="67"/>
      <c r="U253" s="159">
        <f t="shared" si="8"/>
        <v>55</v>
      </c>
      <c r="V253" s="159"/>
      <c r="W253" s="45"/>
    </row>
    <row r="254" spans="1:23" ht="18.95" customHeight="1">
      <c r="A254" s="31"/>
      <c r="B254" s="27"/>
      <c r="C254" s="140" t="s">
        <v>7</v>
      </c>
      <c r="D254" s="141"/>
      <c r="E254" s="141"/>
      <c r="F254" s="141"/>
      <c r="G254" s="141"/>
      <c r="H254" s="141"/>
      <c r="I254" s="141"/>
      <c r="J254" s="141"/>
      <c r="K254" s="142"/>
      <c r="L254" s="143" t="s">
        <v>100</v>
      </c>
      <c r="M254" s="144"/>
      <c r="N254" s="156" t="s">
        <v>17</v>
      </c>
      <c r="O254" s="157"/>
      <c r="P254" s="157"/>
      <c r="Q254" s="158"/>
      <c r="R254" s="160">
        <v>15</v>
      </c>
      <c r="S254" s="161"/>
      <c r="T254" s="67"/>
      <c r="U254" s="159">
        <f t="shared" si="8"/>
        <v>15</v>
      </c>
      <c r="V254" s="159"/>
      <c r="W254" s="45"/>
    </row>
    <row r="255" spans="1:23" ht="18.95" customHeight="1">
      <c r="A255" s="31"/>
      <c r="B255" s="27"/>
      <c r="C255" s="140" t="s">
        <v>28</v>
      </c>
      <c r="D255" s="141"/>
      <c r="E255" s="141"/>
      <c r="F255" s="141"/>
      <c r="G255" s="141"/>
      <c r="H255" s="141"/>
      <c r="I255" s="141"/>
      <c r="J255" s="141"/>
      <c r="K255" s="142"/>
      <c r="L255" s="143" t="s">
        <v>100</v>
      </c>
      <c r="M255" s="144"/>
      <c r="N255" s="156" t="s">
        <v>17</v>
      </c>
      <c r="O255" s="157"/>
      <c r="P255" s="157"/>
      <c r="Q255" s="158"/>
      <c r="R255" s="367">
        <v>12</v>
      </c>
      <c r="S255" s="368"/>
      <c r="T255" s="67"/>
      <c r="U255" s="159">
        <f t="shared" si="8"/>
        <v>12</v>
      </c>
      <c r="V255" s="159"/>
      <c r="W255" s="45"/>
    </row>
    <row r="256" spans="1:23" ht="33.75" customHeight="1">
      <c r="A256" s="31"/>
      <c r="B256" s="27"/>
      <c r="C256" s="140" t="s">
        <v>20</v>
      </c>
      <c r="D256" s="141"/>
      <c r="E256" s="141"/>
      <c r="F256" s="141"/>
      <c r="G256" s="141"/>
      <c r="H256" s="141"/>
      <c r="I256" s="141"/>
      <c r="J256" s="141"/>
      <c r="K256" s="142"/>
      <c r="L256" s="143" t="s">
        <v>100</v>
      </c>
      <c r="M256" s="144"/>
      <c r="N256" s="156" t="s">
        <v>175</v>
      </c>
      <c r="O256" s="157"/>
      <c r="P256" s="157"/>
      <c r="Q256" s="158"/>
      <c r="R256" s="367">
        <v>135</v>
      </c>
      <c r="S256" s="368"/>
      <c r="T256" s="67"/>
      <c r="U256" s="159">
        <f t="shared" si="8"/>
        <v>135</v>
      </c>
      <c r="V256" s="159"/>
      <c r="W256" s="45"/>
    </row>
    <row r="257" spans="1:23" ht="18.95" customHeight="1">
      <c r="A257" s="31"/>
      <c r="B257" s="27"/>
      <c r="C257" s="140" t="s">
        <v>294</v>
      </c>
      <c r="D257" s="141"/>
      <c r="E257" s="141"/>
      <c r="F257" s="141"/>
      <c r="G257" s="141"/>
      <c r="H257" s="141"/>
      <c r="I257" s="141"/>
      <c r="J257" s="141"/>
      <c r="K257" s="142"/>
      <c r="L257" s="143" t="s">
        <v>100</v>
      </c>
      <c r="M257" s="144"/>
      <c r="N257" s="156" t="s">
        <v>17</v>
      </c>
      <c r="O257" s="157"/>
      <c r="P257" s="157"/>
      <c r="Q257" s="158"/>
      <c r="R257" s="367">
        <v>10</v>
      </c>
      <c r="S257" s="368"/>
      <c r="T257" s="67"/>
      <c r="U257" s="159">
        <f>R257</f>
        <v>10</v>
      </c>
      <c r="V257" s="159"/>
      <c r="W257" s="45"/>
    </row>
    <row r="258" spans="1:23" ht="18.95" customHeight="1">
      <c r="A258" s="31"/>
      <c r="B258" s="27"/>
      <c r="C258" s="265" t="s">
        <v>295</v>
      </c>
      <c r="D258" s="266"/>
      <c r="E258" s="266"/>
      <c r="F258" s="266"/>
      <c r="G258" s="266"/>
      <c r="H258" s="266"/>
      <c r="I258" s="266"/>
      <c r="J258" s="266"/>
      <c r="K258" s="267"/>
      <c r="L258" s="143" t="s">
        <v>166</v>
      </c>
      <c r="M258" s="144"/>
      <c r="N258" s="156" t="s">
        <v>17</v>
      </c>
      <c r="O258" s="157"/>
      <c r="P258" s="157"/>
      <c r="Q258" s="158"/>
      <c r="R258" s="367">
        <v>300</v>
      </c>
      <c r="S258" s="368"/>
      <c r="T258" s="67"/>
      <c r="U258" s="159">
        <f>R258</f>
        <v>300</v>
      </c>
      <c r="V258" s="159"/>
      <c r="W258" s="45"/>
    </row>
    <row r="259" spans="1:23" ht="19.5" customHeight="1">
      <c r="A259" s="31"/>
      <c r="B259" s="27"/>
      <c r="C259" s="140" t="s">
        <v>242</v>
      </c>
      <c r="D259" s="141"/>
      <c r="E259" s="141"/>
      <c r="F259" s="141"/>
      <c r="G259" s="141"/>
      <c r="H259" s="141"/>
      <c r="I259" s="141"/>
      <c r="J259" s="141"/>
      <c r="K259" s="142"/>
      <c r="L259" s="143" t="s">
        <v>100</v>
      </c>
      <c r="M259" s="144"/>
      <c r="N259" s="156" t="s">
        <v>79</v>
      </c>
      <c r="O259" s="157"/>
      <c r="P259" s="157"/>
      <c r="Q259" s="158"/>
      <c r="R259" s="160">
        <v>1</v>
      </c>
      <c r="S259" s="161"/>
      <c r="T259" s="67"/>
      <c r="U259" s="159">
        <f>R259</f>
        <v>1</v>
      </c>
      <c r="V259" s="159"/>
      <c r="W259" s="45"/>
    </row>
    <row r="260" spans="1:23" ht="20.25" customHeight="1">
      <c r="A260" s="31"/>
      <c r="B260" s="27">
        <v>3</v>
      </c>
      <c r="C260" s="168" t="s">
        <v>192</v>
      </c>
      <c r="D260" s="169"/>
      <c r="E260" s="169"/>
      <c r="F260" s="169"/>
      <c r="G260" s="169"/>
      <c r="H260" s="169"/>
      <c r="I260" s="169"/>
      <c r="J260" s="169"/>
      <c r="K260" s="170"/>
      <c r="L260" s="143"/>
      <c r="M260" s="144"/>
      <c r="N260" s="128"/>
      <c r="O260" s="128"/>
      <c r="P260" s="128"/>
      <c r="Q260" s="128"/>
      <c r="R260" s="128"/>
      <c r="S260" s="128"/>
      <c r="T260" s="67"/>
      <c r="U260" s="146"/>
      <c r="V260" s="147"/>
      <c r="W260" s="45"/>
    </row>
    <row r="261" spans="1:23" ht="18.600000000000001" customHeight="1">
      <c r="A261" s="31"/>
      <c r="B261" s="27"/>
      <c r="C261" s="140" t="s">
        <v>19</v>
      </c>
      <c r="D261" s="141"/>
      <c r="E261" s="141"/>
      <c r="F261" s="141"/>
      <c r="G261" s="141"/>
      <c r="H261" s="141"/>
      <c r="I261" s="141"/>
      <c r="J261" s="141"/>
      <c r="K261" s="142"/>
      <c r="L261" s="143" t="s">
        <v>80</v>
      </c>
      <c r="M261" s="144"/>
      <c r="N261" s="143" t="s">
        <v>52</v>
      </c>
      <c r="O261" s="208"/>
      <c r="P261" s="208"/>
      <c r="Q261" s="144"/>
      <c r="R261" s="205">
        <f>R238/R251</f>
        <v>60000</v>
      </c>
      <c r="S261" s="206"/>
      <c r="T261" s="80">
        <f>R261*R251</f>
        <v>60000</v>
      </c>
      <c r="U261" s="146">
        <f t="shared" si="8"/>
        <v>60000</v>
      </c>
      <c r="V261" s="146"/>
      <c r="W261" s="45"/>
    </row>
    <row r="262" spans="1:23" ht="18.600000000000001" customHeight="1">
      <c r="A262" s="31"/>
      <c r="B262" s="27"/>
      <c r="C262" s="140" t="s">
        <v>135</v>
      </c>
      <c r="D262" s="141"/>
      <c r="E262" s="141"/>
      <c r="F262" s="141"/>
      <c r="G262" s="141"/>
      <c r="H262" s="141"/>
      <c r="I262" s="141"/>
      <c r="J262" s="141"/>
      <c r="K262" s="142"/>
      <c r="L262" s="143" t="s">
        <v>80</v>
      </c>
      <c r="M262" s="144"/>
      <c r="N262" s="143" t="s">
        <v>52</v>
      </c>
      <c r="O262" s="208"/>
      <c r="P262" s="208"/>
      <c r="Q262" s="144"/>
      <c r="R262" s="205">
        <v>862614</v>
      </c>
      <c r="S262" s="206"/>
      <c r="T262" s="80">
        <f>R262*R252</f>
        <v>3450456</v>
      </c>
      <c r="U262" s="146">
        <f t="shared" si="8"/>
        <v>862614</v>
      </c>
      <c r="V262" s="146"/>
      <c r="W262" s="45"/>
    </row>
    <row r="263" spans="1:23" ht="18.600000000000001" customHeight="1">
      <c r="A263" s="31"/>
      <c r="B263" s="27"/>
      <c r="C263" s="140" t="s">
        <v>9</v>
      </c>
      <c r="D263" s="141"/>
      <c r="E263" s="141"/>
      <c r="F263" s="141"/>
      <c r="G263" s="141"/>
      <c r="H263" s="141"/>
      <c r="I263" s="141"/>
      <c r="J263" s="141"/>
      <c r="K263" s="142"/>
      <c r="L263" s="143" t="s">
        <v>80</v>
      </c>
      <c r="M263" s="144"/>
      <c r="N263" s="143" t="s">
        <v>52</v>
      </c>
      <c r="O263" s="208"/>
      <c r="P263" s="208"/>
      <c r="Q263" s="144"/>
      <c r="R263" s="205">
        <v>66666.666670000006</v>
      </c>
      <c r="S263" s="206"/>
      <c r="T263" s="80"/>
      <c r="U263" s="146">
        <f t="shared" si="8"/>
        <v>66666.666670000006</v>
      </c>
      <c r="V263" s="146"/>
      <c r="W263" s="45"/>
    </row>
    <row r="264" spans="1:23" ht="18.600000000000001" customHeight="1">
      <c r="A264" s="31"/>
      <c r="B264" s="27"/>
      <c r="C264" s="140" t="s">
        <v>5</v>
      </c>
      <c r="D264" s="141"/>
      <c r="E264" s="141"/>
      <c r="F264" s="141"/>
      <c r="G264" s="141"/>
      <c r="H264" s="141"/>
      <c r="I264" s="141"/>
      <c r="J264" s="141"/>
      <c r="K264" s="142"/>
      <c r="L264" s="143" t="s">
        <v>80</v>
      </c>
      <c r="M264" s="144"/>
      <c r="N264" s="143" t="s">
        <v>52</v>
      </c>
      <c r="O264" s="208"/>
      <c r="P264" s="208"/>
      <c r="Q264" s="144"/>
      <c r="R264" s="205">
        <v>33333.333330000001</v>
      </c>
      <c r="S264" s="206"/>
      <c r="T264" s="80"/>
      <c r="U264" s="146">
        <f t="shared" si="8"/>
        <v>33333.333330000001</v>
      </c>
      <c r="V264" s="146"/>
      <c r="W264" s="45"/>
    </row>
    <row r="265" spans="1:23" ht="18.600000000000001" customHeight="1">
      <c r="A265" s="31"/>
      <c r="B265" s="27"/>
      <c r="C265" s="140" t="s">
        <v>21</v>
      </c>
      <c r="D265" s="141"/>
      <c r="E265" s="141"/>
      <c r="F265" s="141"/>
      <c r="G265" s="141"/>
      <c r="H265" s="141"/>
      <c r="I265" s="141"/>
      <c r="J265" s="141"/>
      <c r="K265" s="142"/>
      <c r="L265" s="143" t="s">
        <v>80</v>
      </c>
      <c r="M265" s="144"/>
      <c r="N265" s="143" t="s">
        <v>52</v>
      </c>
      <c r="O265" s="208"/>
      <c r="P265" s="208"/>
      <c r="Q265" s="144"/>
      <c r="R265" s="205">
        <v>1481.4814799999999</v>
      </c>
      <c r="S265" s="206"/>
      <c r="T265" s="80"/>
      <c r="U265" s="146">
        <f t="shared" si="8"/>
        <v>1481.4814799999999</v>
      </c>
      <c r="V265" s="146"/>
      <c r="W265" s="45"/>
    </row>
    <row r="266" spans="1:23" ht="18.600000000000001" customHeight="1">
      <c r="A266" s="31"/>
      <c r="B266" s="27"/>
      <c r="C266" s="140" t="s">
        <v>297</v>
      </c>
      <c r="D266" s="141"/>
      <c r="E266" s="141"/>
      <c r="F266" s="141"/>
      <c r="G266" s="141"/>
      <c r="H266" s="141"/>
      <c r="I266" s="141"/>
      <c r="J266" s="141"/>
      <c r="K266" s="142"/>
      <c r="L266" s="143" t="s">
        <v>80</v>
      </c>
      <c r="M266" s="144"/>
      <c r="N266" s="143" t="s">
        <v>52</v>
      </c>
      <c r="O266" s="208"/>
      <c r="P266" s="208"/>
      <c r="Q266" s="144"/>
      <c r="R266" s="205">
        <v>15000</v>
      </c>
      <c r="S266" s="206"/>
      <c r="T266" s="80"/>
      <c r="U266" s="146">
        <f>R266</f>
        <v>15000</v>
      </c>
      <c r="V266" s="146"/>
      <c r="W266" s="45"/>
    </row>
    <row r="267" spans="1:23" ht="18.600000000000001" customHeight="1">
      <c r="A267" s="31"/>
      <c r="B267" s="27"/>
      <c r="C267" s="265" t="s">
        <v>296</v>
      </c>
      <c r="D267" s="266"/>
      <c r="E267" s="266"/>
      <c r="F267" s="266"/>
      <c r="G267" s="266"/>
      <c r="H267" s="266"/>
      <c r="I267" s="266"/>
      <c r="J267" s="266"/>
      <c r="K267" s="267"/>
      <c r="L267" s="143" t="s">
        <v>80</v>
      </c>
      <c r="M267" s="144"/>
      <c r="N267" s="143" t="s">
        <v>52</v>
      </c>
      <c r="O267" s="208"/>
      <c r="P267" s="208"/>
      <c r="Q267" s="144"/>
      <c r="R267" s="205">
        <v>833.33333000000005</v>
      </c>
      <c r="S267" s="206"/>
      <c r="T267" s="80"/>
      <c r="U267" s="146">
        <f>R267</f>
        <v>833.33333000000005</v>
      </c>
      <c r="V267" s="146"/>
      <c r="W267" s="45"/>
    </row>
    <row r="268" spans="1:23" ht="18.600000000000001" customHeight="1">
      <c r="A268" s="31"/>
      <c r="B268" s="27"/>
      <c r="C268" s="140" t="s">
        <v>271</v>
      </c>
      <c r="D268" s="141"/>
      <c r="E268" s="141"/>
      <c r="F268" s="141"/>
      <c r="G268" s="141"/>
      <c r="H268" s="141"/>
      <c r="I268" s="141"/>
      <c r="J268" s="141"/>
      <c r="K268" s="142"/>
      <c r="L268" s="143" t="s">
        <v>80</v>
      </c>
      <c r="M268" s="144"/>
      <c r="N268" s="143" t="s">
        <v>52</v>
      </c>
      <c r="O268" s="208"/>
      <c r="P268" s="208"/>
      <c r="Q268" s="144"/>
      <c r="R268" s="205">
        <v>15000</v>
      </c>
      <c r="S268" s="206"/>
      <c r="T268" s="80"/>
      <c r="U268" s="146">
        <f>R268</f>
        <v>15000</v>
      </c>
      <c r="V268" s="146"/>
      <c r="W268" s="45"/>
    </row>
    <row r="269" spans="1:23" ht="18.600000000000001" customHeight="1">
      <c r="A269" s="31"/>
      <c r="B269" s="27"/>
      <c r="C269" s="265" t="s">
        <v>244</v>
      </c>
      <c r="D269" s="266"/>
      <c r="E269" s="266"/>
      <c r="F269" s="266"/>
      <c r="G269" s="266"/>
      <c r="H269" s="266"/>
      <c r="I269" s="266"/>
      <c r="J269" s="266"/>
      <c r="K269" s="267"/>
      <c r="L269" s="143" t="s">
        <v>80</v>
      </c>
      <c r="M269" s="144"/>
      <c r="N269" s="143" t="s">
        <v>52</v>
      </c>
      <c r="O269" s="208"/>
      <c r="P269" s="208"/>
      <c r="Q269" s="144"/>
      <c r="R269" s="205">
        <v>30000</v>
      </c>
      <c r="S269" s="206"/>
      <c r="T269" s="80"/>
      <c r="U269" s="146">
        <f>R269</f>
        <v>30000</v>
      </c>
      <c r="V269" s="146"/>
      <c r="W269" s="45"/>
    </row>
    <row r="270" spans="1:23" ht="19.5" customHeight="1">
      <c r="A270" s="31"/>
      <c r="B270" s="27">
        <v>4</v>
      </c>
      <c r="C270" s="168" t="s">
        <v>193</v>
      </c>
      <c r="D270" s="169"/>
      <c r="E270" s="169"/>
      <c r="F270" s="169"/>
      <c r="G270" s="169"/>
      <c r="H270" s="169"/>
      <c r="I270" s="169"/>
      <c r="J270" s="169"/>
      <c r="K270" s="170"/>
      <c r="L270" s="143"/>
      <c r="M270" s="144"/>
      <c r="N270" s="128"/>
      <c r="O270" s="128"/>
      <c r="P270" s="128"/>
      <c r="Q270" s="128"/>
      <c r="R270" s="128"/>
      <c r="S270" s="128"/>
      <c r="T270" s="80"/>
      <c r="U270" s="146"/>
      <c r="V270" s="147"/>
      <c r="W270" s="45"/>
    </row>
    <row r="271" spans="1:23" ht="20.25" customHeight="1">
      <c r="A271" s="31"/>
      <c r="B271" s="25"/>
      <c r="C271" s="140" t="s">
        <v>272</v>
      </c>
      <c r="D271" s="141"/>
      <c r="E271" s="141"/>
      <c r="F271" s="141"/>
      <c r="G271" s="141"/>
      <c r="H271" s="141"/>
      <c r="I271" s="141"/>
      <c r="J271" s="141"/>
      <c r="K271" s="142"/>
      <c r="L271" s="128" t="s">
        <v>81</v>
      </c>
      <c r="M271" s="128"/>
      <c r="N271" s="143" t="s">
        <v>52</v>
      </c>
      <c r="O271" s="208"/>
      <c r="P271" s="208"/>
      <c r="Q271" s="144"/>
      <c r="R271" s="145">
        <v>66.238330000000005</v>
      </c>
      <c r="S271" s="145"/>
      <c r="T271" s="67"/>
      <c r="U271" s="146">
        <f t="shared" si="8"/>
        <v>66.238330000000005</v>
      </c>
      <c r="V271" s="146"/>
      <c r="W271" s="45"/>
    </row>
    <row r="272" spans="1:23" ht="33.75" customHeight="1">
      <c r="A272" s="31"/>
      <c r="B272" s="25"/>
      <c r="C272" s="221" t="s">
        <v>273</v>
      </c>
      <c r="D272" s="222"/>
      <c r="E272" s="222"/>
      <c r="F272" s="222"/>
      <c r="G272" s="222"/>
      <c r="H272" s="222"/>
      <c r="I272" s="222"/>
      <c r="J272" s="222"/>
      <c r="K272" s="228"/>
      <c r="L272" s="128" t="s">
        <v>81</v>
      </c>
      <c r="M272" s="128"/>
      <c r="N272" s="143" t="s">
        <v>52</v>
      </c>
      <c r="O272" s="208"/>
      <c r="P272" s="208"/>
      <c r="Q272" s="144"/>
      <c r="R272" s="303">
        <v>100</v>
      </c>
      <c r="S272" s="304"/>
      <c r="T272" s="67"/>
      <c r="U272" s="146">
        <f t="shared" si="8"/>
        <v>100</v>
      </c>
      <c r="V272" s="146"/>
      <c r="W272" s="45"/>
    </row>
    <row r="273" spans="1:23" ht="34.5" customHeight="1">
      <c r="A273" s="31"/>
      <c r="B273" s="25"/>
      <c r="C273" s="221" t="s">
        <v>222</v>
      </c>
      <c r="D273" s="222"/>
      <c r="E273" s="222"/>
      <c r="F273" s="222"/>
      <c r="G273" s="222"/>
      <c r="H273" s="222"/>
      <c r="I273" s="222"/>
      <c r="J273" s="222"/>
      <c r="K273" s="228"/>
      <c r="L273" s="128" t="s">
        <v>81</v>
      </c>
      <c r="M273" s="128"/>
      <c r="N273" s="128" t="s">
        <v>52</v>
      </c>
      <c r="O273" s="128"/>
      <c r="P273" s="128"/>
      <c r="Q273" s="128"/>
      <c r="R273" s="303">
        <v>27.272729999999999</v>
      </c>
      <c r="S273" s="304"/>
      <c r="T273" s="67"/>
      <c r="U273" s="146">
        <f t="shared" si="8"/>
        <v>27.272729999999999</v>
      </c>
      <c r="V273" s="146"/>
      <c r="W273" s="45"/>
    </row>
    <row r="274" spans="1:23" ht="36.75" customHeight="1">
      <c r="A274" s="31"/>
      <c r="B274" s="25"/>
      <c r="C274" s="221" t="s">
        <v>235</v>
      </c>
      <c r="D274" s="222"/>
      <c r="E274" s="222"/>
      <c r="F274" s="222"/>
      <c r="G274" s="222"/>
      <c r="H274" s="222"/>
      <c r="I274" s="222"/>
      <c r="J274" s="222"/>
      <c r="K274" s="228"/>
      <c r="L274" s="128" t="s">
        <v>81</v>
      </c>
      <c r="M274" s="128"/>
      <c r="N274" s="143" t="s">
        <v>52</v>
      </c>
      <c r="O274" s="208"/>
      <c r="P274" s="208"/>
      <c r="Q274" s="144"/>
      <c r="R274" s="303">
        <v>27.272729999999999</v>
      </c>
      <c r="S274" s="304"/>
      <c r="T274" s="67"/>
      <c r="U274" s="146">
        <f t="shared" si="8"/>
        <v>27.272729999999999</v>
      </c>
      <c r="V274" s="146"/>
      <c r="W274" s="45"/>
    </row>
    <row r="275" spans="1:23" ht="18" customHeight="1">
      <c r="A275" s="31"/>
      <c r="B275" s="25"/>
      <c r="C275" s="221" t="s">
        <v>274</v>
      </c>
      <c r="D275" s="222"/>
      <c r="E275" s="222"/>
      <c r="F275" s="222"/>
      <c r="G275" s="222"/>
      <c r="H275" s="222"/>
      <c r="I275" s="222"/>
      <c r="J275" s="222"/>
      <c r="K275" s="228"/>
      <c r="L275" s="128" t="s">
        <v>81</v>
      </c>
      <c r="M275" s="128"/>
      <c r="N275" s="143" t="s">
        <v>52</v>
      </c>
      <c r="O275" s="208"/>
      <c r="P275" s="208"/>
      <c r="Q275" s="144"/>
      <c r="R275" s="303">
        <v>100</v>
      </c>
      <c r="S275" s="304"/>
      <c r="T275" s="67"/>
      <c r="U275" s="146">
        <f t="shared" si="8"/>
        <v>100</v>
      </c>
      <c r="V275" s="146"/>
      <c r="W275" s="45"/>
    </row>
    <row r="276" spans="1:23" ht="37.5" customHeight="1">
      <c r="A276" s="31"/>
      <c r="B276" s="25"/>
      <c r="C276" s="221" t="s">
        <v>299</v>
      </c>
      <c r="D276" s="222"/>
      <c r="E276" s="222"/>
      <c r="F276" s="222"/>
      <c r="G276" s="222"/>
      <c r="H276" s="222"/>
      <c r="I276" s="222"/>
      <c r="J276" s="222"/>
      <c r="K276" s="228"/>
      <c r="L276" s="128" t="s">
        <v>81</v>
      </c>
      <c r="M276" s="128"/>
      <c r="N276" s="143" t="s">
        <v>52</v>
      </c>
      <c r="O276" s="208"/>
      <c r="P276" s="208"/>
      <c r="Q276" s="144"/>
      <c r="R276" s="303">
        <v>100</v>
      </c>
      <c r="S276" s="304"/>
      <c r="T276" s="67"/>
      <c r="U276" s="146">
        <f>R276</f>
        <v>100</v>
      </c>
      <c r="V276" s="146"/>
      <c r="W276" s="45"/>
    </row>
    <row r="277" spans="1:23" ht="18" customHeight="1">
      <c r="A277" s="31"/>
      <c r="B277" s="25"/>
      <c r="C277" s="229" t="s">
        <v>298</v>
      </c>
      <c r="D277" s="229"/>
      <c r="E277" s="229"/>
      <c r="F277" s="229"/>
      <c r="G277" s="229"/>
      <c r="H277" s="229"/>
      <c r="I277" s="229"/>
      <c r="J277" s="229"/>
      <c r="K277" s="229"/>
      <c r="L277" s="128" t="s">
        <v>81</v>
      </c>
      <c r="M277" s="128"/>
      <c r="N277" s="143" t="s">
        <v>52</v>
      </c>
      <c r="O277" s="208"/>
      <c r="P277" s="208"/>
      <c r="Q277" s="144"/>
      <c r="R277" s="303">
        <v>100</v>
      </c>
      <c r="S277" s="304"/>
      <c r="T277" s="67"/>
      <c r="U277" s="146">
        <f>R277</f>
        <v>100</v>
      </c>
      <c r="V277" s="146"/>
      <c r="W277" s="45"/>
    </row>
    <row r="278" spans="1:23" ht="37.5" customHeight="1">
      <c r="A278" s="31"/>
      <c r="B278" s="25"/>
      <c r="C278" s="221" t="s">
        <v>241</v>
      </c>
      <c r="D278" s="222"/>
      <c r="E278" s="222"/>
      <c r="F278" s="222"/>
      <c r="G278" s="222"/>
      <c r="H278" s="222"/>
      <c r="I278" s="222"/>
      <c r="J278" s="222"/>
      <c r="K278" s="228"/>
      <c r="L278" s="128" t="s">
        <v>81</v>
      </c>
      <c r="M278" s="128"/>
      <c r="N278" s="143" t="s">
        <v>52</v>
      </c>
      <c r="O278" s="208"/>
      <c r="P278" s="208"/>
      <c r="Q278" s="144"/>
      <c r="R278" s="303">
        <v>100</v>
      </c>
      <c r="S278" s="304"/>
      <c r="T278" s="67"/>
      <c r="U278" s="146">
        <f>R278</f>
        <v>100</v>
      </c>
      <c r="V278" s="146"/>
      <c r="W278" s="45"/>
    </row>
    <row r="279" spans="1:23" ht="9.75" customHeight="1">
      <c r="A279" s="31"/>
      <c r="B279" s="31"/>
      <c r="C279" s="95"/>
      <c r="D279" s="95"/>
      <c r="E279" s="95"/>
      <c r="F279" s="95"/>
      <c r="G279" s="95"/>
      <c r="H279" s="95"/>
      <c r="I279" s="95"/>
      <c r="J279" s="95"/>
      <c r="K279" s="95"/>
      <c r="L279" s="39"/>
      <c r="M279" s="39"/>
      <c r="N279" s="39"/>
      <c r="O279" s="39"/>
      <c r="P279" s="39"/>
      <c r="Q279" s="39"/>
      <c r="R279" s="43"/>
      <c r="S279" s="43"/>
      <c r="T279" s="40"/>
      <c r="U279" s="96"/>
      <c r="V279" s="97"/>
      <c r="W279" s="45"/>
    </row>
    <row r="280" spans="1:23" ht="36.75" customHeight="1">
      <c r="A280" s="31"/>
      <c r="B280" s="25" t="s">
        <v>75</v>
      </c>
      <c r="C280" s="286" t="s">
        <v>182</v>
      </c>
      <c r="D280" s="286"/>
      <c r="E280" s="286"/>
      <c r="F280" s="286"/>
      <c r="G280" s="286"/>
      <c r="H280" s="286"/>
      <c r="I280" s="286"/>
      <c r="J280" s="286"/>
      <c r="K280" s="286"/>
      <c r="L280" s="128" t="s">
        <v>90</v>
      </c>
      <c r="M280" s="128"/>
      <c r="N280" s="128" t="s">
        <v>76</v>
      </c>
      <c r="O280" s="128"/>
      <c r="P280" s="128"/>
      <c r="Q280" s="128"/>
      <c r="R280" s="128" t="s">
        <v>97</v>
      </c>
      <c r="S280" s="151"/>
      <c r="T280" s="61" t="s">
        <v>98</v>
      </c>
      <c r="U280" s="174" t="s">
        <v>73</v>
      </c>
      <c r="V280" s="174"/>
      <c r="W280" s="45"/>
    </row>
    <row r="281" spans="1:23" ht="15.75">
      <c r="A281" s="31"/>
      <c r="B281" s="25">
        <v>1</v>
      </c>
      <c r="C281" s="212">
        <v>2</v>
      </c>
      <c r="D281" s="213"/>
      <c r="E281" s="213"/>
      <c r="F281" s="213"/>
      <c r="G281" s="213"/>
      <c r="H281" s="213"/>
      <c r="I281" s="213"/>
      <c r="J281" s="213"/>
      <c r="K281" s="214"/>
      <c r="L281" s="143">
        <v>3</v>
      </c>
      <c r="M281" s="144"/>
      <c r="N281" s="128">
        <v>4</v>
      </c>
      <c r="O281" s="128"/>
      <c r="P281" s="128"/>
      <c r="Q281" s="128"/>
      <c r="R281" s="128">
        <v>5</v>
      </c>
      <c r="S281" s="178"/>
      <c r="T281" s="61">
        <v>6</v>
      </c>
      <c r="U281" s="174">
        <v>7</v>
      </c>
      <c r="V281" s="174"/>
      <c r="W281" s="45"/>
    </row>
    <row r="282" spans="1:23" ht="25.5" customHeight="1">
      <c r="A282" s="31"/>
      <c r="B282" s="27"/>
      <c r="C282" s="153" t="s">
        <v>130</v>
      </c>
      <c r="D282" s="154"/>
      <c r="E282" s="154"/>
      <c r="F282" s="154"/>
      <c r="G282" s="154"/>
      <c r="H282" s="154"/>
      <c r="I282" s="154"/>
      <c r="J282" s="154"/>
      <c r="K282" s="154"/>
      <c r="L282" s="154"/>
      <c r="M282" s="154"/>
      <c r="N282" s="154"/>
      <c r="O282" s="154"/>
      <c r="P282" s="154"/>
      <c r="Q282" s="154"/>
      <c r="R282" s="154"/>
      <c r="S282" s="154"/>
      <c r="T282" s="154"/>
      <c r="U282" s="154"/>
      <c r="V282" s="155"/>
      <c r="W282" s="45"/>
    </row>
    <row r="283" spans="1:23" ht="20.25" customHeight="1">
      <c r="A283" s="31"/>
      <c r="B283" s="103">
        <v>1</v>
      </c>
      <c r="C283" s="168" t="s">
        <v>190</v>
      </c>
      <c r="D283" s="169"/>
      <c r="E283" s="169"/>
      <c r="F283" s="169"/>
      <c r="G283" s="169"/>
      <c r="H283" s="169"/>
      <c r="I283" s="169"/>
      <c r="J283" s="169"/>
      <c r="K283" s="170"/>
      <c r="L283" s="143"/>
      <c r="M283" s="144"/>
      <c r="N283" s="128"/>
      <c r="O283" s="128"/>
      <c r="P283" s="128"/>
      <c r="Q283" s="128"/>
      <c r="R283" s="128"/>
      <c r="S283" s="366"/>
      <c r="T283" s="61"/>
      <c r="U283" s="204"/>
      <c r="V283" s="204"/>
      <c r="W283" s="45"/>
    </row>
    <row r="284" spans="1:23" ht="21" customHeight="1">
      <c r="A284" s="31"/>
      <c r="B284" s="27"/>
      <c r="C284" s="268" t="s">
        <v>47</v>
      </c>
      <c r="D284" s="269"/>
      <c r="E284" s="269"/>
      <c r="F284" s="269"/>
      <c r="G284" s="269"/>
      <c r="H284" s="269"/>
      <c r="I284" s="269"/>
      <c r="J284" s="269"/>
      <c r="K284" s="270"/>
      <c r="L284" s="143" t="s">
        <v>80</v>
      </c>
      <c r="M284" s="144"/>
      <c r="N284" s="156" t="s">
        <v>44</v>
      </c>
      <c r="O284" s="157"/>
      <c r="P284" s="157"/>
      <c r="Q284" s="158"/>
      <c r="R284" s="172">
        <f>SUM(R285:S287)</f>
        <v>208503</v>
      </c>
      <c r="S284" s="172"/>
      <c r="T284" s="74"/>
      <c r="U284" s="146">
        <f>R284</f>
        <v>208503</v>
      </c>
      <c r="V284" s="146"/>
      <c r="W284" s="45"/>
    </row>
    <row r="285" spans="1:23" ht="36" customHeight="1">
      <c r="A285" s="31"/>
      <c r="B285" s="27"/>
      <c r="C285" s="287" t="s">
        <v>149</v>
      </c>
      <c r="D285" s="288"/>
      <c r="E285" s="288"/>
      <c r="F285" s="288"/>
      <c r="G285" s="288"/>
      <c r="H285" s="288"/>
      <c r="I285" s="288"/>
      <c r="J285" s="288"/>
      <c r="K285" s="289"/>
      <c r="L285" s="143" t="s">
        <v>80</v>
      </c>
      <c r="M285" s="144"/>
      <c r="N285" s="129" t="s">
        <v>79</v>
      </c>
      <c r="O285" s="129"/>
      <c r="P285" s="129"/>
      <c r="Q285" s="129"/>
      <c r="R285" s="172">
        <v>146039</v>
      </c>
      <c r="S285" s="172"/>
      <c r="T285" s="74"/>
      <c r="U285" s="146">
        <f t="shared" ref="U285:U296" si="9">R285</f>
        <v>146039</v>
      </c>
      <c r="V285" s="146"/>
      <c r="W285" s="45"/>
    </row>
    <row r="286" spans="1:23" ht="55.5" customHeight="1">
      <c r="A286" s="31"/>
      <c r="B286" s="27"/>
      <c r="C286" s="290" t="s">
        <v>150</v>
      </c>
      <c r="D286" s="291"/>
      <c r="E286" s="291"/>
      <c r="F286" s="291"/>
      <c r="G286" s="291"/>
      <c r="H286" s="291"/>
      <c r="I286" s="291"/>
      <c r="J286" s="291"/>
      <c r="K286" s="292"/>
      <c r="L286" s="143" t="s">
        <v>80</v>
      </c>
      <c r="M286" s="144"/>
      <c r="N286" s="156" t="s">
        <v>82</v>
      </c>
      <c r="O286" s="157"/>
      <c r="P286" s="157"/>
      <c r="Q286" s="158"/>
      <c r="R286" s="171">
        <v>62464</v>
      </c>
      <c r="S286" s="171"/>
      <c r="T286" s="74"/>
      <c r="U286" s="146">
        <f t="shared" si="9"/>
        <v>62464</v>
      </c>
      <c r="V286" s="146"/>
      <c r="W286" s="45"/>
    </row>
    <row r="287" spans="1:23" ht="34.5" hidden="1" customHeight="1">
      <c r="A287" s="31"/>
      <c r="B287" s="27"/>
      <c r="C287" s="25"/>
      <c r="D287" s="293" t="s">
        <v>119</v>
      </c>
      <c r="E287" s="294"/>
      <c r="F287" s="294"/>
      <c r="G287" s="294"/>
      <c r="H287" s="294"/>
      <c r="I287" s="294"/>
      <c r="J287" s="294"/>
      <c r="K287" s="295"/>
      <c r="L287" s="143" t="s">
        <v>78</v>
      </c>
      <c r="M287" s="144"/>
      <c r="N287" s="156" t="s">
        <v>115</v>
      </c>
      <c r="O287" s="157"/>
      <c r="P287" s="157"/>
      <c r="Q287" s="158"/>
      <c r="R287" s="185">
        <f>180-180</f>
        <v>0</v>
      </c>
      <c r="S287" s="185"/>
      <c r="T287" s="61"/>
      <c r="U287" s="182">
        <f t="shared" si="9"/>
        <v>0</v>
      </c>
      <c r="V287" s="147"/>
      <c r="W287" s="45"/>
    </row>
    <row r="288" spans="1:23" ht="18" customHeight="1">
      <c r="A288" s="31"/>
      <c r="B288" s="27">
        <v>2</v>
      </c>
      <c r="C288" s="280" t="s">
        <v>191</v>
      </c>
      <c r="D288" s="281"/>
      <c r="E288" s="281"/>
      <c r="F288" s="281"/>
      <c r="G288" s="281"/>
      <c r="H288" s="281"/>
      <c r="I288" s="281"/>
      <c r="J288" s="281"/>
      <c r="K288" s="282"/>
      <c r="L288" s="143"/>
      <c r="M288" s="144"/>
      <c r="N288" s="128"/>
      <c r="O288" s="128"/>
      <c r="P288" s="128"/>
      <c r="Q288" s="128"/>
      <c r="R288" s="128"/>
      <c r="S288" s="128"/>
      <c r="T288" s="61"/>
      <c r="U288" s="146"/>
      <c r="V288" s="146"/>
      <c r="W288" s="45"/>
    </row>
    <row r="289" spans="1:23" ht="21" customHeight="1">
      <c r="A289" s="31"/>
      <c r="B289" s="27"/>
      <c r="C289" s="268" t="s">
        <v>29</v>
      </c>
      <c r="D289" s="269"/>
      <c r="E289" s="269"/>
      <c r="F289" s="269"/>
      <c r="G289" s="269"/>
      <c r="H289" s="269"/>
      <c r="I289" s="269"/>
      <c r="J289" s="269"/>
      <c r="K289" s="270"/>
      <c r="L289" s="143" t="s">
        <v>100</v>
      </c>
      <c r="M289" s="144"/>
      <c r="N289" s="129" t="s">
        <v>82</v>
      </c>
      <c r="O289" s="129"/>
      <c r="P289" s="129"/>
      <c r="Q289" s="129"/>
      <c r="R289" s="296">
        <v>3</v>
      </c>
      <c r="S289" s="296"/>
      <c r="T289" s="61"/>
      <c r="U289" s="159">
        <f t="shared" si="9"/>
        <v>3</v>
      </c>
      <c r="V289" s="159"/>
      <c r="W289" s="45"/>
    </row>
    <row r="290" spans="1:23" ht="20.25" customHeight="1">
      <c r="A290" s="31"/>
      <c r="B290" s="27"/>
      <c r="C290" s="265" t="s">
        <v>30</v>
      </c>
      <c r="D290" s="266"/>
      <c r="E290" s="266"/>
      <c r="F290" s="266"/>
      <c r="G290" s="266"/>
      <c r="H290" s="266"/>
      <c r="I290" s="266"/>
      <c r="J290" s="266"/>
      <c r="K290" s="267"/>
      <c r="L290" s="143" t="s">
        <v>68</v>
      </c>
      <c r="M290" s="144"/>
      <c r="N290" s="128" t="s">
        <v>82</v>
      </c>
      <c r="O290" s="128"/>
      <c r="P290" s="128"/>
      <c r="Q290" s="128"/>
      <c r="R290" s="297">
        <v>7589</v>
      </c>
      <c r="S290" s="297"/>
      <c r="T290" s="61"/>
      <c r="U290" s="207">
        <f t="shared" si="9"/>
        <v>7589</v>
      </c>
      <c r="V290" s="207"/>
      <c r="W290" s="45"/>
    </row>
    <row r="291" spans="1:23" ht="20.25" customHeight="1">
      <c r="A291" s="31"/>
      <c r="B291" s="27">
        <v>3</v>
      </c>
      <c r="C291" s="168" t="s">
        <v>192</v>
      </c>
      <c r="D291" s="169"/>
      <c r="E291" s="169"/>
      <c r="F291" s="169"/>
      <c r="G291" s="169"/>
      <c r="H291" s="169"/>
      <c r="I291" s="169"/>
      <c r="J291" s="169"/>
      <c r="K291" s="170"/>
      <c r="L291" s="143"/>
      <c r="M291" s="144"/>
      <c r="N291" s="128"/>
      <c r="O291" s="128"/>
      <c r="P291" s="128"/>
      <c r="Q291" s="128"/>
      <c r="R291" s="128"/>
      <c r="S291" s="128"/>
      <c r="T291" s="61"/>
      <c r="U291" s="146"/>
      <c r="V291" s="146"/>
      <c r="W291" s="45"/>
    </row>
    <row r="292" spans="1:23" ht="18.75" customHeight="1">
      <c r="A292" s="31"/>
      <c r="B292" s="27"/>
      <c r="C292" s="265" t="s">
        <v>70</v>
      </c>
      <c r="D292" s="266"/>
      <c r="E292" s="266"/>
      <c r="F292" s="266"/>
      <c r="G292" s="266"/>
      <c r="H292" s="266"/>
      <c r="I292" s="266"/>
      <c r="J292" s="266"/>
      <c r="K292" s="267"/>
      <c r="L292" s="143" t="s">
        <v>80</v>
      </c>
      <c r="M292" s="144"/>
      <c r="N292" s="143" t="s">
        <v>52</v>
      </c>
      <c r="O292" s="208"/>
      <c r="P292" s="208"/>
      <c r="Q292" s="144"/>
      <c r="R292" s="145">
        <f>R285/R289</f>
        <v>48679.666666666664</v>
      </c>
      <c r="S292" s="145"/>
      <c r="T292" s="61"/>
      <c r="U292" s="146">
        <f t="shared" si="9"/>
        <v>48679.666666666664</v>
      </c>
      <c r="V292" s="146"/>
      <c r="W292" s="45"/>
    </row>
    <row r="293" spans="1:23" ht="19.5" customHeight="1">
      <c r="A293" s="31"/>
      <c r="B293" s="27"/>
      <c r="C293" s="298" t="s">
        <v>13</v>
      </c>
      <c r="D293" s="299"/>
      <c r="E293" s="299"/>
      <c r="F293" s="299"/>
      <c r="G293" s="299"/>
      <c r="H293" s="299"/>
      <c r="I293" s="299"/>
      <c r="J293" s="299"/>
      <c r="K293" s="300"/>
      <c r="L293" s="143" t="s">
        <v>80</v>
      </c>
      <c r="M293" s="144"/>
      <c r="N293" s="143" t="s">
        <v>52</v>
      </c>
      <c r="O293" s="208"/>
      <c r="P293" s="208"/>
      <c r="Q293" s="144"/>
      <c r="R293" s="145">
        <f>R286/R290</f>
        <v>8.2308604559230467</v>
      </c>
      <c r="S293" s="145"/>
      <c r="T293" s="61"/>
      <c r="U293" s="146">
        <f t="shared" si="9"/>
        <v>8.2308604559230467</v>
      </c>
      <c r="V293" s="146"/>
      <c r="W293" s="45"/>
    </row>
    <row r="294" spans="1:23" ht="18.75" customHeight="1">
      <c r="A294" s="31"/>
      <c r="B294" s="27">
        <v>4</v>
      </c>
      <c r="C294" s="168" t="s">
        <v>193</v>
      </c>
      <c r="D294" s="169"/>
      <c r="E294" s="169"/>
      <c r="F294" s="169"/>
      <c r="G294" s="169"/>
      <c r="H294" s="169"/>
      <c r="I294" s="169"/>
      <c r="J294" s="169"/>
      <c r="K294" s="170"/>
      <c r="L294" s="143"/>
      <c r="M294" s="144"/>
      <c r="N294" s="128"/>
      <c r="O294" s="128"/>
      <c r="P294" s="128"/>
      <c r="Q294" s="128"/>
      <c r="R294" s="128"/>
      <c r="S294" s="128"/>
      <c r="T294" s="61"/>
      <c r="U294" s="146"/>
      <c r="V294" s="146"/>
      <c r="W294" s="45"/>
    </row>
    <row r="295" spans="1:23" ht="22.5" customHeight="1">
      <c r="A295" s="31"/>
      <c r="B295" s="25"/>
      <c r="C295" s="140" t="s">
        <v>151</v>
      </c>
      <c r="D295" s="141"/>
      <c r="E295" s="141"/>
      <c r="F295" s="141"/>
      <c r="G295" s="141"/>
      <c r="H295" s="141"/>
      <c r="I295" s="141"/>
      <c r="J295" s="141"/>
      <c r="K295" s="142"/>
      <c r="L295" s="128" t="s">
        <v>81</v>
      </c>
      <c r="M295" s="128"/>
      <c r="N295" s="143" t="s">
        <v>52</v>
      </c>
      <c r="O295" s="208"/>
      <c r="P295" s="208"/>
      <c r="Q295" s="144"/>
      <c r="R295" s="145">
        <v>134.00200000000001</v>
      </c>
      <c r="S295" s="145"/>
      <c r="T295" s="61"/>
      <c r="U295" s="146">
        <f t="shared" si="9"/>
        <v>134.00200000000001</v>
      </c>
      <c r="V295" s="146"/>
      <c r="W295" s="45"/>
    </row>
    <row r="296" spans="1:23" ht="35.25" customHeight="1">
      <c r="A296" s="31"/>
      <c r="B296" s="25"/>
      <c r="C296" s="140" t="s">
        <v>223</v>
      </c>
      <c r="D296" s="141"/>
      <c r="E296" s="141"/>
      <c r="F296" s="141"/>
      <c r="G296" s="141"/>
      <c r="H296" s="141"/>
      <c r="I296" s="141"/>
      <c r="J296" s="141"/>
      <c r="K296" s="142"/>
      <c r="L296" s="128" t="s">
        <v>81</v>
      </c>
      <c r="M296" s="128"/>
      <c r="N296" s="128" t="s">
        <v>52</v>
      </c>
      <c r="O296" s="128"/>
      <c r="P296" s="128"/>
      <c r="Q296" s="128"/>
      <c r="R296" s="145">
        <f>6893/6893*100</f>
        <v>100</v>
      </c>
      <c r="S296" s="145"/>
      <c r="T296" s="61"/>
      <c r="U296" s="146">
        <f t="shared" si="9"/>
        <v>100</v>
      </c>
      <c r="V296" s="146"/>
      <c r="W296" s="45"/>
    </row>
    <row r="297" spans="1:23" ht="8.25" customHeight="1">
      <c r="A297" s="31"/>
      <c r="B297" s="31"/>
      <c r="C297" s="31"/>
      <c r="D297" s="42"/>
      <c r="E297" s="42"/>
      <c r="F297" s="42"/>
      <c r="G297" s="42"/>
      <c r="H297" s="42"/>
      <c r="I297" s="42"/>
      <c r="J297" s="42"/>
      <c r="K297" s="42"/>
      <c r="L297" s="39"/>
      <c r="M297" s="39"/>
      <c r="N297" s="39"/>
      <c r="O297" s="39"/>
      <c r="P297" s="39"/>
      <c r="Q297" s="39"/>
      <c r="R297" s="39"/>
      <c r="S297" s="39"/>
      <c r="T297" s="40"/>
      <c r="V297" s="45"/>
      <c r="W297" s="45"/>
    </row>
    <row r="298" spans="1:23" ht="34.5" customHeight="1">
      <c r="A298" s="31"/>
      <c r="B298" s="25" t="s">
        <v>75</v>
      </c>
      <c r="C298" s="212" t="s">
        <v>182</v>
      </c>
      <c r="D298" s="213"/>
      <c r="E298" s="213"/>
      <c r="F298" s="213"/>
      <c r="G298" s="213"/>
      <c r="H298" s="213"/>
      <c r="I298" s="213"/>
      <c r="J298" s="213"/>
      <c r="K298" s="214"/>
      <c r="L298" s="143" t="s">
        <v>90</v>
      </c>
      <c r="M298" s="144"/>
      <c r="N298" s="128" t="s">
        <v>76</v>
      </c>
      <c r="O298" s="128"/>
      <c r="P298" s="128"/>
      <c r="Q298" s="128"/>
      <c r="R298" s="128" t="s">
        <v>97</v>
      </c>
      <c r="S298" s="151"/>
      <c r="T298" s="61" t="s">
        <v>98</v>
      </c>
      <c r="U298" s="174" t="s">
        <v>73</v>
      </c>
      <c r="V298" s="174"/>
      <c r="W298" s="45"/>
    </row>
    <row r="299" spans="1:23" ht="16.5" customHeight="1">
      <c r="A299" s="31"/>
      <c r="B299" s="25">
        <v>1</v>
      </c>
      <c r="C299" s="212">
        <v>2</v>
      </c>
      <c r="D299" s="213"/>
      <c r="E299" s="213"/>
      <c r="F299" s="213"/>
      <c r="G299" s="213"/>
      <c r="H299" s="213"/>
      <c r="I299" s="213"/>
      <c r="J299" s="213"/>
      <c r="K299" s="214"/>
      <c r="L299" s="143">
        <v>3</v>
      </c>
      <c r="M299" s="144"/>
      <c r="N299" s="128">
        <v>4</v>
      </c>
      <c r="O299" s="128"/>
      <c r="P299" s="128"/>
      <c r="Q299" s="128"/>
      <c r="R299" s="128">
        <v>5</v>
      </c>
      <c r="S299" s="178"/>
      <c r="T299" s="61">
        <v>6</v>
      </c>
      <c r="U299" s="174">
        <v>7</v>
      </c>
      <c r="V299" s="174"/>
      <c r="W299" s="45"/>
    </row>
    <row r="300" spans="1:23" ht="23.25" customHeight="1">
      <c r="A300" s="31"/>
      <c r="B300" s="27"/>
      <c r="C300" s="223" t="s">
        <v>208</v>
      </c>
      <c r="D300" s="224"/>
      <c r="E300" s="224"/>
      <c r="F300" s="224"/>
      <c r="G300" s="224"/>
      <c r="H300" s="224"/>
      <c r="I300" s="224"/>
      <c r="J300" s="224"/>
      <c r="K300" s="224"/>
      <c r="L300" s="130"/>
      <c r="M300" s="130"/>
      <c r="N300" s="130"/>
      <c r="O300" s="130"/>
      <c r="P300" s="130"/>
      <c r="Q300" s="130"/>
      <c r="R300" s="130"/>
      <c r="S300" s="130"/>
      <c r="T300" s="67"/>
      <c r="U300" s="173"/>
      <c r="V300" s="173"/>
      <c r="W300" s="45"/>
    </row>
    <row r="301" spans="1:23" ht="21" customHeight="1">
      <c r="A301" s="31"/>
      <c r="B301" s="103">
        <v>1</v>
      </c>
      <c r="C301" s="168" t="s">
        <v>190</v>
      </c>
      <c r="D301" s="169"/>
      <c r="E301" s="169"/>
      <c r="F301" s="169"/>
      <c r="G301" s="169"/>
      <c r="H301" s="169"/>
      <c r="I301" s="169"/>
      <c r="J301" s="169"/>
      <c r="K301" s="170"/>
      <c r="L301" s="128"/>
      <c r="M301" s="128"/>
      <c r="N301" s="128"/>
      <c r="O301" s="128"/>
      <c r="P301" s="128"/>
      <c r="Q301" s="128"/>
      <c r="R301" s="128"/>
      <c r="S301" s="202"/>
      <c r="T301" s="67"/>
      <c r="U301" s="173"/>
      <c r="V301" s="173"/>
      <c r="W301" s="45"/>
    </row>
    <row r="302" spans="1:23" ht="20.25" customHeight="1">
      <c r="A302" s="31"/>
      <c r="B302" s="27"/>
      <c r="C302" s="268" t="s">
        <v>131</v>
      </c>
      <c r="D302" s="269"/>
      <c r="E302" s="269"/>
      <c r="F302" s="269"/>
      <c r="G302" s="269"/>
      <c r="H302" s="269"/>
      <c r="I302" s="269"/>
      <c r="J302" s="269"/>
      <c r="K302" s="269"/>
      <c r="L302" s="128" t="s">
        <v>80</v>
      </c>
      <c r="M302" s="128"/>
      <c r="N302" s="129" t="s">
        <v>44</v>
      </c>
      <c r="O302" s="129"/>
      <c r="P302" s="129"/>
      <c r="Q302" s="129"/>
      <c r="R302" s="171">
        <f>15000000</f>
        <v>15000000</v>
      </c>
      <c r="S302" s="203"/>
      <c r="T302" s="67"/>
      <c r="U302" s="146">
        <f>R302</f>
        <v>15000000</v>
      </c>
      <c r="V302" s="147"/>
      <c r="W302" s="45"/>
    </row>
    <row r="303" spans="1:23" ht="21" customHeight="1">
      <c r="A303" s="31"/>
      <c r="B303" s="27">
        <v>2</v>
      </c>
      <c r="C303" s="280" t="s">
        <v>191</v>
      </c>
      <c r="D303" s="281"/>
      <c r="E303" s="281"/>
      <c r="F303" s="281"/>
      <c r="G303" s="281"/>
      <c r="H303" s="281"/>
      <c r="I303" s="281"/>
      <c r="J303" s="281"/>
      <c r="K303" s="282"/>
      <c r="L303" s="128"/>
      <c r="M303" s="128"/>
      <c r="N303" s="128"/>
      <c r="O303" s="128"/>
      <c r="P303" s="128"/>
      <c r="Q303" s="128"/>
      <c r="R303" s="128"/>
      <c r="S303" s="128"/>
      <c r="T303" s="67"/>
      <c r="U303" s="146"/>
      <c r="V303" s="147"/>
      <c r="W303" s="45"/>
    </row>
    <row r="304" spans="1:23" ht="35.25" customHeight="1">
      <c r="A304" s="31"/>
      <c r="B304" s="27"/>
      <c r="C304" s="268" t="s">
        <v>224</v>
      </c>
      <c r="D304" s="269"/>
      <c r="E304" s="269"/>
      <c r="F304" s="269"/>
      <c r="G304" s="269"/>
      <c r="H304" s="269"/>
      <c r="I304" s="269"/>
      <c r="J304" s="269"/>
      <c r="K304" s="269"/>
      <c r="L304" s="129" t="s">
        <v>100</v>
      </c>
      <c r="M304" s="129"/>
      <c r="N304" s="129" t="s">
        <v>79</v>
      </c>
      <c r="O304" s="129"/>
      <c r="P304" s="129"/>
      <c r="Q304" s="129"/>
      <c r="R304" s="152">
        <f>153+25</f>
        <v>178</v>
      </c>
      <c r="S304" s="152"/>
      <c r="T304" s="91"/>
      <c r="U304" s="159">
        <f>R304</f>
        <v>178</v>
      </c>
      <c r="V304" s="159"/>
      <c r="W304" s="45"/>
    </row>
    <row r="305" spans="1:23" ht="20.25" customHeight="1">
      <c r="A305" s="31"/>
      <c r="B305" s="27">
        <v>3</v>
      </c>
      <c r="C305" s="168" t="s">
        <v>192</v>
      </c>
      <c r="D305" s="169"/>
      <c r="E305" s="169"/>
      <c r="F305" s="169"/>
      <c r="G305" s="169"/>
      <c r="H305" s="169"/>
      <c r="I305" s="169"/>
      <c r="J305" s="169"/>
      <c r="K305" s="170"/>
      <c r="L305" s="128"/>
      <c r="M305" s="128"/>
      <c r="N305" s="128"/>
      <c r="O305" s="128"/>
      <c r="P305" s="128"/>
      <c r="Q305" s="128"/>
      <c r="R305" s="145"/>
      <c r="S305" s="145"/>
      <c r="T305" s="67"/>
      <c r="U305" s="146"/>
      <c r="V305" s="147"/>
      <c r="W305" s="45"/>
    </row>
    <row r="306" spans="1:23" ht="21" customHeight="1">
      <c r="A306" s="31"/>
      <c r="B306" s="27"/>
      <c r="C306" s="265" t="s">
        <v>184</v>
      </c>
      <c r="D306" s="266"/>
      <c r="E306" s="266"/>
      <c r="F306" s="266"/>
      <c r="G306" s="266"/>
      <c r="H306" s="266"/>
      <c r="I306" s="266"/>
      <c r="J306" s="266"/>
      <c r="K306" s="266"/>
      <c r="L306" s="128" t="s">
        <v>80</v>
      </c>
      <c r="M306" s="128"/>
      <c r="N306" s="128" t="s">
        <v>52</v>
      </c>
      <c r="O306" s="128"/>
      <c r="P306" s="128"/>
      <c r="Q306" s="128"/>
      <c r="R306" s="145">
        <f>R302/R304</f>
        <v>84269.66292134831</v>
      </c>
      <c r="S306" s="145"/>
      <c r="T306" s="67"/>
      <c r="U306" s="146">
        <f>R306</f>
        <v>84269.66292134831</v>
      </c>
      <c r="V306" s="147"/>
      <c r="W306" s="45"/>
    </row>
    <row r="307" spans="1:23" ht="21.75" customHeight="1">
      <c r="A307" s="31"/>
      <c r="B307" s="27">
        <v>4</v>
      </c>
      <c r="C307" s="168" t="s">
        <v>193</v>
      </c>
      <c r="D307" s="169"/>
      <c r="E307" s="169"/>
      <c r="F307" s="169"/>
      <c r="G307" s="169"/>
      <c r="H307" s="169"/>
      <c r="I307" s="169"/>
      <c r="J307" s="169"/>
      <c r="K307" s="170"/>
      <c r="L307" s="128"/>
      <c r="M307" s="128"/>
      <c r="N307" s="128"/>
      <c r="O307" s="128"/>
      <c r="P307" s="128"/>
      <c r="Q307" s="128"/>
      <c r="R307" s="128"/>
      <c r="S307" s="128"/>
      <c r="T307" s="67"/>
      <c r="U307" s="146"/>
      <c r="V307" s="147"/>
      <c r="W307" s="45"/>
    </row>
    <row r="308" spans="1:23" ht="37.5" customHeight="1">
      <c r="A308" s="31"/>
      <c r="B308" s="25"/>
      <c r="C308" s="284" t="s">
        <v>261</v>
      </c>
      <c r="D308" s="285"/>
      <c r="E308" s="285"/>
      <c r="F308" s="285"/>
      <c r="G308" s="285"/>
      <c r="H308" s="285"/>
      <c r="I308" s="285"/>
      <c r="J308" s="285"/>
      <c r="K308" s="285"/>
      <c r="L308" s="128" t="s">
        <v>81</v>
      </c>
      <c r="M308" s="128"/>
      <c r="N308" s="128" t="s">
        <v>52</v>
      </c>
      <c r="O308" s="128"/>
      <c r="P308" s="128"/>
      <c r="Q308" s="128"/>
      <c r="R308" s="201">
        <v>100</v>
      </c>
      <c r="S308" s="201"/>
      <c r="T308" s="67"/>
      <c r="U308" s="146">
        <f>R308</f>
        <v>100</v>
      </c>
      <c r="V308" s="147"/>
      <c r="W308" s="45"/>
    </row>
    <row r="309" spans="1:23" ht="9.75" customHeight="1">
      <c r="A309" s="31"/>
      <c r="B309" s="31"/>
      <c r="C309" s="31"/>
      <c r="D309" s="42"/>
      <c r="E309" s="42"/>
      <c r="F309" s="42"/>
      <c r="G309" s="42"/>
      <c r="H309" s="42"/>
      <c r="I309" s="42"/>
      <c r="J309" s="42"/>
      <c r="K309" s="42"/>
      <c r="L309" s="39"/>
      <c r="M309" s="39"/>
      <c r="N309" s="39"/>
      <c r="O309" s="39"/>
      <c r="P309" s="39"/>
      <c r="Q309" s="39"/>
      <c r="R309" s="39"/>
      <c r="S309" s="39"/>
      <c r="T309" s="40"/>
      <c r="V309" s="45"/>
      <c r="W309" s="45"/>
    </row>
    <row r="310" spans="1:23" ht="36.75" customHeight="1">
      <c r="A310" s="31"/>
      <c r="B310" s="25" t="s">
        <v>75</v>
      </c>
      <c r="C310" s="212" t="s">
        <v>182</v>
      </c>
      <c r="D310" s="213"/>
      <c r="E310" s="213"/>
      <c r="F310" s="213"/>
      <c r="G310" s="213"/>
      <c r="H310" s="213"/>
      <c r="I310" s="213"/>
      <c r="J310" s="213"/>
      <c r="K310" s="214"/>
      <c r="L310" s="143" t="s">
        <v>90</v>
      </c>
      <c r="M310" s="144"/>
      <c r="N310" s="128" t="s">
        <v>76</v>
      </c>
      <c r="O310" s="128"/>
      <c r="P310" s="128"/>
      <c r="Q310" s="128"/>
      <c r="R310" s="128" t="s">
        <v>97</v>
      </c>
      <c r="S310" s="151"/>
      <c r="T310" s="61" t="s">
        <v>98</v>
      </c>
      <c r="U310" s="174" t="s">
        <v>73</v>
      </c>
      <c r="V310" s="174"/>
      <c r="W310" s="45"/>
    </row>
    <row r="311" spans="1:23" ht="18" customHeight="1">
      <c r="A311" s="31"/>
      <c r="B311" s="25">
        <v>1</v>
      </c>
      <c r="C311" s="212">
        <v>2</v>
      </c>
      <c r="D311" s="213"/>
      <c r="E311" s="213"/>
      <c r="F311" s="213"/>
      <c r="G311" s="213"/>
      <c r="H311" s="213"/>
      <c r="I311" s="213"/>
      <c r="J311" s="213"/>
      <c r="K311" s="214"/>
      <c r="L311" s="143">
        <v>3</v>
      </c>
      <c r="M311" s="144"/>
      <c r="N311" s="128">
        <v>4</v>
      </c>
      <c r="O311" s="128"/>
      <c r="P311" s="128"/>
      <c r="Q311" s="128"/>
      <c r="R311" s="128">
        <v>5</v>
      </c>
      <c r="S311" s="178"/>
      <c r="T311" s="61">
        <v>6</v>
      </c>
      <c r="U311" s="174">
        <v>7</v>
      </c>
      <c r="V311" s="174"/>
      <c r="W311" s="45"/>
    </row>
    <row r="312" spans="1:23" ht="21" customHeight="1">
      <c r="A312" s="31"/>
      <c r="B312" s="27"/>
      <c r="C312" s="153" t="s">
        <v>209</v>
      </c>
      <c r="D312" s="154"/>
      <c r="E312" s="154"/>
      <c r="F312" s="154"/>
      <c r="G312" s="154"/>
      <c r="H312" s="154"/>
      <c r="I312" s="154"/>
      <c r="J312" s="154"/>
      <c r="K312" s="155"/>
      <c r="L312" s="130"/>
      <c r="M312" s="130"/>
      <c r="N312" s="130"/>
      <c r="O312" s="130"/>
      <c r="P312" s="130"/>
      <c r="Q312" s="130"/>
      <c r="R312" s="130"/>
      <c r="S312" s="130"/>
      <c r="T312" s="67"/>
      <c r="U312" s="173"/>
      <c r="V312" s="173"/>
      <c r="W312" s="45"/>
    </row>
    <row r="313" spans="1:23" ht="23.25" customHeight="1">
      <c r="A313" s="31"/>
      <c r="B313" s="99">
        <v>1</v>
      </c>
      <c r="C313" s="168" t="s">
        <v>190</v>
      </c>
      <c r="D313" s="169"/>
      <c r="E313" s="169"/>
      <c r="F313" s="169"/>
      <c r="G313" s="169"/>
      <c r="H313" s="169"/>
      <c r="I313" s="169"/>
      <c r="J313" s="169"/>
      <c r="K313" s="170"/>
      <c r="L313" s="128"/>
      <c r="M313" s="128"/>
      <c r="N313" s="128"/>
      <c r="O313" s="128"/>
      <c r="P313" s="128"/>
      <c r="Q313" s="128"/>
      <c r="R313" s="128"/>
      <c r="S313" s="151"/>
      <c r="T313" s="67"/>
      <c r="U313" s="173"/>
      <c r="V313" s="173"/>
      <c r="W313" s="45"/>
    </row>
    <row r="314" spans="1:23" ht="18" customHeight="1">
      <c r="A314" s="31"/>
      <c r="B314" s="27"/>
      <c r="C314" s="148" t="s">
        <v>14</v>
      </c>
      <c r="D314" s="149"/>
      <c r="E314" s="149"/>
      <c r="F314" s="149"/>
      <c r="G314" s="149"/>
      <c r="H314" s="149"/>
      <c r="I314" s="149"/>
      <c r="J314" s="149"/>
      <c r="K314" s="149"/>
      <c r="L314" s="128" t="s">
        <v>80</v>
      </c>
      <c r="M314" s="128"/>
      <c r="N314" s="129" t="s">
        <v>44</v>
      </c>
      <c r="O314" s="129"/>
      <c r="P314" s="129"/>
      <c r="Q314" s="129"/>
      <c r="R314" s="172">
        <f>1000000</f>
        <v>1000000</v>
      </c>
      <c r="S314" s="199"/>
      <c r="T314" s="67"/>
      <c r="U314" s="146">
        <f>R314</f>
        <v>1000000</v>
      </c>
      <c r="V314" s="147"/>
      <c r="W314" s="45"/>
    </row>
    <row r="315" spans="1:23" ht="18" customHeight="1">
      <c r="A315" s="31"/>
      <c r="B315" s="27">
        <v>2</v>
      </c>
      <c r="C315" s="280" t="s">
        <v>191</v>
      </c>
      <c r="D315" s="281"/>
      <c r="E315" s="281"/>
      <c r="F315" s="281"/>
      <c r="G315" s="281"/>
      <c r="H315" s="281"/>
      <c r="I315" s="281"/>
      <c r="J315" s="281"/>
      <c r="K315" s="282"/>
      <c r="L315" s="128"/>
      <c r="M315" s="128"/>
      <c r="N315" s="129"/>
      <c r="O315" s="129"/>
      <c r="P315" s="129"/>
      <c r="Q315" s="129"/>
      <c r="R315" s="128"/>
      <c r="S315" s="128"/>
      <c r="T315" s="67"/>
      <c r="U315" s="146"/>
      <c r="V315" s="147"/>
      <c r="W315" s="45"/>
    </row>
    <row r="316" spans="1:23" ht="33" customHeight="1">
      <c r="A316" s="31"/>
      <c r="B316" s="27"/>
      <c r="C316" s="148" t="s">
        <v>36</v>
      </c>
      <c r="D316" s="149"/>
      <c r="E316" s="149"/>
      <c r="F316" s="149"/>
      <c r="G316" s="149"/>
      <c r="H316" s="149"/>
      <c r="I316" s="149"/>
      <c r="J316" s="149"/>
      <c r="K316" s="149"/>
      <c r="L316" s="128" t="s">
        <v>71</v>
      </c>
      <c r="M316" s="128"/>
      <c r="N316" s="129" t="s">
        <v>206</v>
      </c>
      <c r="O316" s="129"/>
      <c r="P316" s="129"/>
      <c r="Q316" s="129"/>
      <c r="R316" s="200">
        <f>127.76912+5.1888+12.876+11.447</f>
        <v>157.28092000000001</v>
      </c>
      <c r="S316" s="200"/>
      <c r="T316" s="67"/>
      <c r="U316" s="146">
        <f>R316</f>
        <v>157.28092000000001</v>
      </c>
      <c r="V316" s="147"/>
      <c r="W316" s="45"/>
    </row>
    <row r="317" spans="1:23" ht="18" customHeight="1">
      <c r="A317" s="31"/>
      <c r="B317" s="27">
        <v>3</v>
      </c>
      <c r="C317" s="168" t="s">
        <v>192</v>
      </c>
      <c r="D317" s="169"/>
      <c r="E317" s="169"/>
      <c r="F317" s="169"/>
      <c r="G317" s="169"/>
      <c r="H317" s="169"/>
      <c r="I317" s="169"/>
      <c r="J317" s="169"/>
      <c r="K317" s="170"/>
      <c r="L317" s="128"/>
      <c r="M317" s="128"/>
      <c r="N317" s="128"/>
      <c r="O317" s="128"/>
      <c r="P317" s="128"/>
      <c r="Q317" s="128"/>
      <c r="R317" s="145"/>
      <c r="S317" s="145"/>
      <c r="T317" s="67"/>
      <c r="U317" s="146"/>
      <c r="V317" s="147"/>
      <c r="W317" s="45"/>
    </row>
    <row r="318" spans="1:23" ht="21" customHeight="1">
      <c r="A318" s="31"/>
      <c r="B318" s="27"/>
      <c r="C318" s="140" t="s">
        <v>15</v>
      </c>
      <c r="D318" s="141"/>
      <c r="E318" s="141"/>
      <c r="F318" s="141"/>
      <c r="G318" s="141"/>
      <c r="H318" s="141"/>
      <c r="I318" s="141"/>
      <c r="J318" s="141"/>
      <c r="K318" s="141"/>
      <c r="L318" s="128" t="s">
        <v>80</v>
      </c>
      <c r="M318" s="128"/>
      <c r="N318" s="128" t="s">
        <v>52</v>
      </c>
      <c r="O318" s="128"/>
      <c r="P318" s="128"/>
      <c r="Q318" s="128"/>
      <c r="R318" s="145">
        <f>R314/R316/1000</f>
        <v>6.3580502962469954</v>
      </c>
      <c r="S318" s="145"/>
      <c r="T318" s="67"/>
      <c r="U318" s="146">
        <f>R318</f>
        <v>6.3580502962469954</v>
      </c>
      <c r="V318" s="147"/>
      <c r="W318" s="45"/>
    </row>
    <row r="319" spans="1:23" ht="18" customHeight="1">
      <c r="A319" s="31"/>
      <c r="B319" s="27">
        <v>4</v>
      </c>
      <c r="C319" s="168" t="s">
        <v>193</v>
      </c>
      <c r="D319" s="169"/>
      <c r="E319" s="169"/>
      <c r="F319" s="169"/>
      <c r="G319" s="169"/>
      <c r="H319" s="169"/>
      <c r="I319" s="169"/>
      <c r="J319" s="169"/>
      <c r="K319" s="170"/>
      <c r="L319" s="128"/>
      <c r="M319" s="128"/>
      <c r="N319" s="128"/>
      <c r="O319" s="128"/>
      <c r="P319" s="128"/>
      <c r="Q319" s="128"/>
      <c r="R319" s="128"/>
      <c r="S319" s="128"/>
      <c r="T319" s="67"/>
      <c r="U319" s="146"/>
      <c r="V319" s="147"/>
      <c r="W319" s="45"/>
    </row>
    <row r="320" spans="1:23" ht="36.75" customHeight="1">
      <c r="A320" s="31"/>
      <c r="B320" s="25"/>
      <c r="C320" s="165" t="s">
        <v>225</v>
      </c>
      <c r="D320" s="166"/>
      <c r="E320" s="166"/>
      <c r="F320" s="166"/>
      <c r="G320" s="166"/>
      <c r="H320" s="166"/>
      <c r="I320" s="166"/>
      <c r="J320" s="166"/>
      <c r="K320" s="166"/>
      <c r="L320" s="128" t="s">
        <v>81</v>
      </c>
      <c r="M320" s="128"/>
      <c r="N320" s="128" t="s">
        <v>52</v>
      </c>
      <c r="O320" s="128"/>
      <c r="P320" s="128"/>
      <c r="Q320" s="128"/>
      <c r="R320" s="145">
        <f>157.28092/R316*100</f>
        <v>100</v>
      </c>
      <c r="S320" s="145"/>
      <c r="T320" s="67"/>
      <c r="U320" s="146">
        <f>R320</f>
        <v>100</v>
      </c>
      <c r="V320" s="147"/>
      <c r="W320" s="45"/>
    </row>
    <row r="321" spans="1:23" ht="9" customHeight="1">
      <c r="A321" s="31"/>
      <c r="B321" s="31"/>
      <c r="C321" s="31"/>
      <c r="D321" s="42"/>
      <c r="E321" s="42"/>
      <c r="F321" s="42"/>
      <c r="G321" s="42"/>
      <c r="H321" s="42"/>
      <c r="I321" s="42"/>
      <c r="J321" s="42"/>
      <c r="K321" s="42"/>
      <c r="L321" s="39"/>
      <c r="M321" s="39"/>
      <c r="N321" s="39"/>
      <c r="O321" s="39"/>
      <c r="P321" s="39"/>
      <c r="Q321" s="39"/>
      <c r="R321" s="39"/>
      <c r="S321" s="39"/>
      <c r="T321" s="40"/>
      <c r="V321" s="45"/>
      <c r="W321" s="45"/>
    </row>
    <row r="322" spans="1:23" ht="36" customHeight="1">
      <c r="A322" s="31"/>
      <c r="B322" s="25" t="s">
        <v>75</v>
      </c>
      <c r="C322" s="212" t="s">
        <v>182</v>
      </c>
      <c r="D322" s="213"/>
      <c r="E322" s="213"/>
      <c r="F322" s="213"/>
      <c r="G322" s="213"/>
      <c r="H322" s="213"/>
      <c r="I322" s="213"/>
      <c r="J322" s="213"/>
      <c r="K322" s="214"/>
      <c r="L322" s="143" t="s">
        <v>90</v>
      </c>
      <c r="M322" s="144"/>
      <c r="N322" s="128" t="s">
        <v>76</v>
      </c>
      <c r="O322" s="128"/>
      <c r="P322" s="128"/>
      <c r="Q322" s="128"/>
      <c r="R322" s="128" t="s">
        <v>97</v>
      </c>
      <c r="S322" s="151"/>
      <c r="T322" s="61" t="s">
        <v>98</v>
      </c>
      <c r="U322" s="174" t="s">
        <v>73</v>
      </c>
      <c r="V322" s="174"/>
      <c r="W322" s="45"/>
    </row>
    <row r="323" spans="1:23" ht="19.5" customHeight="1">
      <c r="A323" s="31"/>
      <c r="B323" s="25">
        <v>1</v>
      </c>
      <c r="C323" s="212">
        <v>2</v>
      </c>
      <c r="D323" s="213"/>
      <c r="E323" s="213"/>
      <c r="F323" s="213"/>
      <c r="G323" s="213"/>
      <c r="H323" s="213"/>
      <c r="I323" s="213"/>
      <c r="J323" s="213"/>
      <c r="K323" s="214"/>
      <c r="L323" s="143">
        <v>3</v>
      </c>
      <c r="M323" s="144"/>
      <c r="N323" s="128">
        <v>4</v>
      </c>
      <c r="O323" s="128"/>
      <c r="P323" s="128"/>
      <c r="Q323" s="128"/>
      <c r="R323" s="128">
        <v>5</v>
      </c>
      <c r="S323" s="178"/>
      <c r="T323" s="61">
        <v>6</v>
      </c>
      <c r="U323" s="174">
        <v>7</v>
      </c>
      <c r="V323" s="174"/>
      <c r="W323" s="45"/>
    </row>
    <row r="324" spans="1:23" ht="21" customHeight="1">
      <c r="A324" s="31"/>
      <c r="B324" s="27"/>
      <c r="C324" s="153" t="s">
        <v>210</v>
      </c>
      <c r="D324" s="154"/>
      <c r="E324" s="154"/>
      <c r="F324" s="154"/>
      <c r="G324" s="154"/>
      <c r="H324" s="154"/>
      <c r="I324" s="154"/>
      <c r="J324" s="154"/>
      <c r="K324" s="154"/>
      <c r="L324" s="130"/>
      <c r="M324" s="130"/>
      <c r="N324" s="130"/>
      <c r="O324" s="130"/>
      <c r="P324" s="130"/>
      <c r="Q324" s="130"/>
      <c r="R324" s="130"/>
      <c r="S324" s="130"/>
      <c r="T324" s="67"/>
      <c r="U324" s="173"/>
      <c r="V324" s="173"/>
    </row>
    <row r="325" spans="1:23" ht="20.25" customHeight="1">
      <c r="A325" s="31"/>
      <c r="B325" s="103">
        <v>1</v>
      </c>
      <c r="C325" s="168" t="s">
        <v>190</v>
      </c>
      <c r="D325" s="169"/>
      <c r="E325" s="169"/>
      <c r="F325" s="169"/>
      <c r="G325" s="169"/>
      <c r="H325" s="169"/>
      <c r="I325" s="169"/>
      <c r="J325" s="169"/>
      <c r="K325" s="170"/>
      <c r="L325" s="128"/>
      <c r="M325" s="128"/>
      <c r="N325" s="128"/>
      <c r="O325" s="128"/>
      <c r="P325" s="128"/>
      <c r="Q325" s="128"/>
      <c r="R325" s="128"/>
      <c r="S325" s="151"/>
      <c r="T325" s="67"/>
      <c r="U325" s="173"/>
      <c r="V325" s="173"/>
    </row>
    <row r="326" spans="1:23" ht="18.75" customHeight="1">
      <c r="A326" s="31"/>
      <c r="B326" s="103"/>
      <c r="C326" s="148" t="s">
        <v>47</v>
      </c>
      <c r="D326" s="149"/>
      <c r="E326" s="149"/>
      <c r="F326" s="149"/>
      <c r="G326" s="149"/>
      <c r="H326" s="149"/>
      <c r="I326" s="149"/>
      <c r="J326" s="149"/>
      <c r="K326" s="149"/>
      <c r="L326" s="128" t="s">
        <v>80</v>
      </c>
      <c r="M326" s="128"/>
      <c r="N326" s="129" t="s">
        <v>44</v>
      </c>
      <c r="O326" s="129"/>
      <c r="P326" s="129"/>
      <c r="Q326" s="129"/>
      <c r="R326" s="193"/>
      <c r="S326" s="194"/>
      <c r="T326" s="89">
        <f>SUM(T327:T333)</f>
        <v>7153500</v>
      </c>
      <c r="U326" s="146">
        <f t="shared" ref="U326:U333" si="10">T326</f>
        <v>7153500</v>
      </c>
      <c r="V326" s="146"/>
    </row>
    <row r="327" spans="1:23" ht="21" customHeight="1">
      <c r="A327" s="31"/>
      <c r="B327" s="103"/>
      <c r="C327" s="148" t="s">
        <v>40</v>
      </c>
      <c r="D327" s="149"/>
      <c r="E327" s="149"/>
      <c r="F327" s="149"/>
      <c r="G327" s="149"/>
      <c r="H327" s="149"/>
      <c r="I327" s="149"/>
      <c r="J327" s="149"/>
      <c r="K327" s="149"/>
      <c r="L327" s="128" t="s">
        <v>80</v>
      </c>
      <c r="M327" s="128"/>
      <c r="N327" s="128" t="s">
        <v>79</v>
      </c>
      <c r="O327" s="128"/>
      <c r="P327" s="128"/>
      <c r="Q327" s="128"/>
      <c r="R327" s="193"/>
      <c r="S327" s="194"/>
      <c r="T327" s="71">
        <f>600000</f>
        <v>600000</v>
      </c>
      <c r="U327" s="146">
        <f t="shared" si="10"/>
        <v>600000</v>
      </c>
      <c r="V327" s="146"/>
    </row>
    <row r="328" spans="1:23" ht="39" customHeight="1">
      <c r="A328" s="31"/>
      <c r="B328" s="103"/>
      <c r="C328" s="148" t="s">
        <v>41</v>
      </c>
      <c r="D328" s="149"/>
      <c r="E328" s="149"/>
      <c r="F328" s="149"/>
      <c r="G328" s="149"/>
      <c r="H328" s="149"/>
      <c r="I328" s="149"/>
      <c r="J328" s="149"/>
      <c r="K328" s="149"/>
      <c r="L328" s="128" t="s">
        <v>80</v>
      </c>
      <c r="M328" s="128"/>
      <c r="N328" s="128" t="s">
        <v>79</v>
      </c>
      <c r="O328" s="128"/>
      <c r="P328" s="128"/>
      <c r="Q328" s="128"/>
      <c r="R328" s="193"/>
      <c r="S328" s="194"/>
      <c r="T328" s="71">
        <f>1000000</f>
        <v>1000000</v>
      </c>
      <c r="U328" s="146">
        <f t="shared" si="10"/>
        <v>1000000</v>
      </c>
      <c r="V328" s="146"/>
    </row>
    <row r="329" spans="1:23" ht="23.25" customHeight="1">
      <c r="A329" s="31"/>
      <c r="B329" s="27"/>
      <c r="C329" s="148" t="s">
        <v>160</v>
      </c>
      <c r="D329" s="149"/>
      <c r="E329" s="149"/>
      <c r="F329" s="149"/>
      <c r="G329" s="149"/>
      <c r="H329" s="149"/>
      <c r="I329" s="149"/>
      <c r="J329" s="149"/>
      <c r="K329" s="149"/>
      <c r="L329" s="128" t="s">
        <v>80</v>
      </c>
      <c r="M329" s="128"/>
      <c r="N329" s="128" t="s">
        <v>79</v>
      </c>
      <c r="O329" s="128"/>
      <c r="P329" s="128"/>
      <c r="Q329" s="128"/>
      <c r="R329" s="193"/>
      <c r="S329" s="194"/>
      <c r="T329" s="71">
        <f>1500000+53500</f>
        <v>1553500</v>
      </c>
      <c r="U329" s="146">
        <f t="shared" si="10"/>
        <v>1553500</v>
      </c>
      <c r="V329" s="146"/>
    </row>
    <row r="330" spans="1:23" ht="38.25" customHeight="1">
      <c r="A330" s="31"/>
      <c r="B330" s="27"/>
      <c r="C330" s="360" t="s">
        <v>173</v>
      </c>
      <c r="D330" s="360"/>
      <c r="E330" s="360"/>
      <c r="F330" s="360"/>
      <c r="G330" s="360"/>
      <c r="H330" s="360"/>
      <c r="I330" s="360"/>
      <c r="J330" s="360"/>
      <c r="K330" s="360"/>
      <c r="L330" s="128" t="s">
        <v>80</v>
      </c>
      <c r="M330" s="128"/>
      <c r="N330" s="128" t="s">
        <v>79</v>
      </c>
      <c r="O330" s="128"/>
      <c r="P330" s="128"/>
      <c r="Q330" s="128"/>
      <c r="R330" s="173"/>
      <c r="S330" s="173"/>
      <c r="T330" s="76">
        <f>2000000</f>
        <v>2000000</v>
      </c>
      <c r="U330" s="146">
        <f t="shared" si="10"/>
        <v>2000000</v>
      </c>
      <c r="V330" s="146"/>
    </row>
    <row r="331" spans="1:23" ht="25.5" hidden="1" customHeight="1">
      <c r="A331" s="31"/>
      <c r="B331" s="27"/>
      <c r="C331" s="148" t="s">
        <v>174</v>
      </c>
      <c r="D331" s="149"/>
      <c r="E331" s="149"/>
      <c r="F331" s="149"/>
      <c r="G331" s="149"/>
      <c r="H331" s="149"/>
      <c r="I331" s="149"/>
      <c r="J331" s="149"/>
      <c r="K331" s="149"/>
      <c r="L331" s="128" t="s">
        <v>80</v>
      </c>
      <c r="M331" s="128"/>
      <c r="N331" s="128" t="s">
        <v>79</v>
      </c>
      <c r="O331" s="128"/>
      <c r="P331" s="128"/>
      <c r="Q331" s="128"/>
      <c r="R331" s="193"/>
      <c r="S331" s="194"/>
      <c r="T331" s="71">
        <f>300000-300000</f>
        <v>0</v>
      </c>
      <c r="U331" s="146">
        <f t="shared" si="10"/>
        <v>0</v>
      </c>
      <c r="V331" s="146"/>
    </row>
    <row r="332" spans="1:23" ht="40.5" customHeight="1">
      <c r="A332" s="31"/>
      <c r="B332" s="27"/>
      <c r="C332" s="148" t="s">
        <v>263</v>
      </c>
      <c r="D332" s="149"/>
      <c r="E332" s="149"/>
      <c r="F332" s="149"/>
      <c r="G332" s="149"/>
      <c r="H332" s="149"/>
      <c r="I332" s="149"/>
      <c r="J332" s="149"/>
      <c r="K332" s="149"/>
      <c r="L332" s="128" t="s">
        <v>80</v>
      </c>
      <c r="M332" s="128"/>
      <c r="N332" s="128" t="s">
        <v>79</v>
      </c>
      <c r="O332" s="128"/>
      <c r="P332" s="128"/>
      <c r="Q332" s="128"/>
      <c r="R332" s="193"/>
      <c r="S332" s="194"/>
      <c r="T332" s="71">
        <f>1000000</f>
        <v>1000000</v>
      </c>
      <c r="U332" s="146">
        <f>T332</f>
        <v>1000000</v>
      </c>
      <c r="V332" s="146"/>
    </row>
    <row r="333" spans="1:23" ht="36" customHeight="1">
      <c r="A333" s="31"/>
      <c r="B333" s="27"/>
      <c r="C333" s="148" t="s">
        <v>275</v>
      </c>
      <c r="D333" s="149"/>
      <c r="E333" s="149"/>
      <c r="F333" s="149"/>
      <c r="G333" s="149"/>
      <c r="H333" s="149"/>
      <c r="I333" s="149"/>
      <c r="J333" s="149"/>
      <c r="K333" s="149"/>
      <c r="L333" s="128" t="s">
        <v>80</v>
      </c>
      <c r="M333" s="128"/>
      <c r="N333" s="128" t="s">
        <v>79</v>
      </c>
      <c r="O333" s="128"/>
      <c r="P333" s="128"/>
      <c r="Q333" s="128"/>
      <c r="R333" s="193"/>
      <c r="S333" s="194"/>
      <c r="T333" s="71">
        <v>1000000</v>
      </c>
      <c r="U333" s="146">
        <f t="shared" si="10"/>
        <v>1000000</v>
      </c>
      <c r="V333" s="146"/>
    </row>
    <row r="334" spans="1:23" ht="18.75" customHeight="1">
      <c r="A334" s="31"/>
      <c r="B334" s="27">
        <v>2</v>
      </c>
      <c r="C334" s="280" t="s">
        <v>191</v>
      </c>
      <c r="D334" s="281"/>
      <c r="E334" s="281"/>
      <c r="F334" s="281"/>
      <c r="G334" s="281"/>
      <c r="H334" s="281"/>
      <c r="I334" s="281"/>
      <c r="J334" s="281"/>
      <c r="K334" s="282"/>
      <c r="L334" s="128"/>
      <c r="M334" s="128"/>
      <c r="N334" s="128"/>
      <c r="O334" s="128"/>
      <c r="P334" s="128"/>
      <c r="Q334" s="128"/>
      <c r="R334" s="193"/>
      <c r="S334" s="194"/>
      <c r="T334" s="68"/>
      <c r="U334" s="182"/>
      <c r="V334" s="147"/>
    </row>
    <row r="335" spans="1:23" ht="18.75" customHeight="1">
      <c r="A335" s="31"/>
      <c r="B335" s="27"/>
      <c r="C335" s="140" t="s">
        <v>25</v>
      </c>
      <c r="D335" s="141"/>
      <c r="E335" s="141"/>
      <c r="F335" s="141"/>
      <c r="G335" s="141"/>
      <c r="H335" s="141"/>
      <c r="I335" s="141"/>
      <c r="J335" s="141"/>
      <c r="K335" s="141"/>
      <c r="L335" s="128" t="s">
        <v>100</v>
      </c>
      <c r="M335" s="128"/>
      <c r="N335" s="128" t="s">
        <v>103</v>
      </c>
      <c r="O335" s="128"/>
      <c r="P335" s="128"/>
      <c r="Q335" s="128"/>
      <c r="R335" s="193"/>
      <c r="S335" s="194"/>
      <c r="T335" s="73">
        <v>4</v>
      </c>
      <c r="U335" s="159">
        <f>T335</f>
        <v>4</v>
      </c>
      <c r="V335" s="159"/>
    </row>
    <row r="336" spans="1:23" ht="29.25" customHeight="1">
      <c r="A336" s="31"/>
      <c r="B336" s="27"/>
      <c r="C336" s="140" t="s">
        <v>26</v>
      </c>
      <c r="D336" s="141"/>
      <c r="E336" s="141"/>
      <c r="F336" s="141"/>
      <c r="G336" s="141"/>
      <c r="H336" s="141"/>
      <c r="I336" s="141"/>
      <c r="J336" s="141"/>
      <c r="K336" s="141"/>
      <c r="L336" s="128" t="s">
        <v>100</v>
      </c>
      <c r="M336" s="128"/>
      <c r="N336" s="258" t="s">
        <v>276</v>
      </c>
      <c r="O336" s="258"/>
      <c r="P336" s="258"/>
      <c r="Q336" s="258"/>
      <c r="R336" s="193"/>
      <c r="S336" s="194"/>
      <c r="T336" s="94">
        <v>2</v>
      </c>
      <c r="U336" s="159">
        <f>T336</f>
        <v>2</v>
      </c>
      <c r="V336" s="159"/>
    </row>
    <row r="337" spans="1:22" ht="22.5" customHeight="1">
      <c r="A337" s="31"/>
      <c r="B337" s="27"/>
      <c r="C337" s="140" t="s">
        <v>117</v>
      </c>
      <c r="D337" s="141"/>
      <c r="E337" s="141"/>
      <c r="F337" s="141"/>
      <c r="G337" s="141"/>
      <c r="H337" s="141"/>
      <c r="I337" s="141"/>
      <c r="J337" s="141"/>
      <c r="K337" s="142"/>
      <c r="L337" s="143" t="s">
        <v>100</v>
      </c>
      <c r="M337" s="144"/>
      <c r="N337" s="143" t="s">
        <v>79</v>
      </c>
      <c r="O337" s="208"/>
      <c r="P337" s="208"/>
      <c r="Q337" s="144"/>
      <c r="R337" s="195"/>
      <c r="S337" s="196"/>
      <c r="T337" s="75">
        <v>2</v>
      </c>
      <c r="U337" s="191">
        <f>T337</f>
        <v>2</v>
      </c>
      <c r="V337" s="192"/>
    </row>
    <row r="338" spans="1:22" ht="20.25" customHeight="1">
      <c r="A338" s="31"/>
      <c r="B338" s="27">
        <v>3</v>
      </c>
      <c r="C338" s="168" t="s">
        <v>192</v>
      </c>
      <c r="D338" s="169"/>
      <c r="E338" s="169"/>
      <c r="F338" s="169"/>
      <c r="G338" s="169"/>
      <c r="H338" s="169"/>
      <c r="I338" s="169"/>
      <c r="J338" s="169"/>
      <c r="K338" s="170"/>
      <c r="L338" s="128"/>
      <c r="M338" s="128"/>
      <c r="N338" s="128"/>
      <c r="O338" s="128"/>
      <c r="P338" s="128"/>
      <c r="Q338" s="128"/>
      <c r="R338" s="193"/>
      <c r="S338" s="194"/>
      <c r="T338" s="68"/>
      <c r="U338" s="182"/>
      <c r="V338" s="147"/>
    </row>
    <row r="339" spans="1:22" ht="18.75" customHeight="1">
      <c r="A339" s="31"/>
      <c r="B339" s="27"/>
      <c r="C339" s="140" t="s">
        <v>104</v>
      </c>
      <c r="D339" s="141"/>
      <c r="E339" s="141"/>
      <c r="F339" s="141"/>
      <c r="G339" s="141"/>
      <c r="H339" s="141"/>
      <c r="I339" s="141"/>
      <c r="J339" s="141"/>
      <c r="K339" s="141"/>
      <c r="L339" s="128" t="s">
        <v>80</v>
      </c>
      <c r="M339" s="128"/>
      <c r="N339" s="128" t="s">
        <v>52</v>
      </c>
      <c r="O339" s="128"/>
      <c r="P339" s="128"/>
      <c r="Q339" s="128"/>
      <c r="R339" s="193"/>
      <c r="S339" s="194"/>
      <c r="T339" s="71">
        <v>1250000</v>
      </c>
      <c r="U339" s="146">
        <f>T339</f>
        <v>1250000</v>
      </c>
      <c r="V339" s="146"/>
    </row>
    <row r="340" spans="1:22" ht="17.25" customHeight="1">
      <c r="A340" s="31"/>
      <c r="B340" s="27"/>
      <c r="C340" s="140" t="s">
        <v>37</v>
      </c>
      <c r="D340" s="141"/>
      <c r="E340" s="141"/>
      <c r="F340" s="141"/>
      <c r="G340" s="141"/>
      <c r="H340" s="141"/>
      <c r="I340" s="141"/>
      <c r="J340" s="141"/>
      <c r="K340" s="141"/>
      <c r="L340" s="128" t="s">
        <v>80</v>
      </c>
      <c r="M340" s="128"/>
      <c r="N340" s="128" t="s">
        <v>52</v>
      </c>
      <c r="O340" s="128"/>
      <c r="P340" s="128"/>
      <c r="Q340" s="128"/>
      <c r="R340" s="193"/>
      <c r="S340" s="194"/>
      <c r="T340" s="71">
        <f>T327/T336</f>
        <v>300000</v>
      </c>
      <c r="U340" s="146">
        <f>T340</f>
        <v>300000</v>
      </c>
      <c r="V340" s="146"/>
    </row>
    <row r="341" spans="1:22" ht="18.75" customHeight="1">
      <c r="A341" s="31"/>
      <c r="B341" s="27"/>
      <c r="C341" s="140" t="s">
        <v>118</v>
      </c>
      <c r="D341" s="141"/>
      <c r="E341" s="141"/>
      <c r="F341" s="141"/>
      <c r="G341" s="141"/>
      <c r="H341" s="141"/>
      <c r="I341" s="141"/>
      <c r="J341" s="141"/>
      <c r="K341" s="142"/>
      <c r="L341" s="143" t="s">
        <v>80</v>
      </c>
      <c r="M341" s="144"/>
      <c r="N341" s="143" t="s">
        <v>52</v>
      </c>
      <c r="O341" s="208"/>
      <c r="P341" s="208"/>
      <c r="Q341" s="144"/>
      <c r="R341" s="195"/>
      <c r="S341" s="196"/>
      <c r="T341" s="89">
        <v>776750</v>
      </c>
      <c r="U341" s="197">
        <f>T341</f>
        <v>776750</v>
      </c>
      <c r="V341" s="198"/>
    </row>
    <row r="342" spans="1:22" ht="17.25" customHeight="1">
      <c r="A342" s="31"/>
      <c r="B342" s="27">
        <v>4</v>
      </c>
      <c r="C342" s="168" t="s">
        <v>193</v>
      </c>
      <c r="D342" s="169"/>
      <c r="E342" s="169"/>
      <c r="F342" s="169"/>
      <c r="G342" s="169"/>
      <c r="H342" s="169"/>
      <c r="I342" s="169"/>
      <c r="J342" s="169"/>
      <c r="K342" s="170"/>
      <c r="L342" s="128"/>
      <c r="M342" s="128"/>
      <c r="N342" s="128"/>
      <c r="O342" s="128"/>
      <c r="P342" s="128"/>
      <c r="Q342" s="128"/>
      <c r="R342" s="193"/>
      <c r="S342" s="194"/>
      <c r="T342" s="68"/>
      <c r="U342" s="182"/>
      <c r="V342" s="147"/>
    </row>
    <row r="343" spans="1:22" ht="20.25" customHeight="1">
      <c r="A343" s="31"/>
      <c r="B343" s="25"/>
      <c r="C343" s="165" t="s">
        <v>262</v>
      </c>
      <c r="D343" s="166"/>
      <c r="E343" s="166"/>
      <c r="F343" s="166"/>
      <c r="G343" s="166"/>
      <c r="H343" s="166"/>
      <c r="I343" s="166"/>
      <c r="J343" s="166"/>
      <c r="K343" s="166"/>
      <c r="L343" s="128" t="s">
        <v>81</v>
      </c>
      <c r="M343" s="128"/>
      <c r="N343" s="128" t="s">
        <v>52</v>
      </c>
      <c r="O343" s="128"/>
      <c r="P343" s="128"/>
      <c r="Q343" s="128"/>
      <c r="R343" s="173"/>
      <c r="S343" s="173"/>
      <c r="T343" s="69">
        <f>T335/4*100</f>
        <v>100</v>
      </c>
      <c r="U343" s="146">
        <f>T343</f>
        <v>100</v>
      </c>
      <c r="V343" s="146"/>
    </row>
    <row r="344" spans="1:22" ht="9.75" customHeight="1">
      <c r="A344" s="31"/>
      <c r="B344" s="31"/>
      <c r="C344" s="31"/>
      <c r="D344" s="22"/>
      <c r="E344" s="22"/>
      <c r="F344" s="22"/>
      <c r="G344" s="22"/>
      <c r="H344" s="22"/>
      <c r="I344" s="22"/>
      <c r="J344" s="22"/>
      <c r="K344" s="22"/>
      <c r="L344" s="39"/>
      <c r="M344" s="39"/>
      <c r="N344" s="39"/>
      <c r="O344" s="39"/>
      <c r="P344" s="39"/>
      <c r="Q344" s="39"/>
      <c r="R344" s="43"/>
      <c r="S344" s="43"/>
      <c r="T344" s="40"/>
    </row>
    <row r="345" spans="1:22" ht="33.75" customHeight="1">
      <c r="A345" s="31"/>
      <c r="B345" s="25" t="s">
        <v>75</v>
      </c>
      <c r="C345" s="212" t="s">
        <v>182</v>
      </c>
      <c r="D345" s="213"/>
      <c r="E345" s="213"/>
      <c r="F345" s="213"/>
      <c r="G345" s="213"/>
      <c r="H345" s="213"/>
      <c r="I345" s="213"/>
      <c r="J345" s="213"/>
      <c r="K345" s="214"/>
      <c r="L345" s="143" t="s">
        <v>90</v>
      </c>
      <c r="M345" s="144"/>
      <c r="N345" s="128" t="s">
        <v>76</v>
      </c>
      <c r="O345" s="128"/>
      <c r="P345" s="128"/>
      <c r="Q345" s="128"/>
      <c r="R345" s="128" t="s">
        <v>97</v>
      </c>
      <c r="S345" s="151"/>
      <c r="T345" s="61" t="s">
        <v>98</v>
      </c>
      <c r="U345" s="174" t="s">
        <v>73</v>
      </c>
      <c r="V345" s="174"/>
    </row>
    <row r="346" spans="1:22" ht="17.25" customHeight="1">
      <c r="A346" s="31"/>
      <c r="B346" s="25">
        <v>1</v>
      </c>
      <c r="C346" s="212">
        <v>2</v>
      </c>
      <c r="D346" s="213"/>
      <c r="E346" s="213"/>
      <c r="F346" s="213"/>
      <c r="G346" s="213"/>
      <c r="H346" s="213"/>
      <c r="I346" s="213"/>
      <c r="J346" s="213"/>
      <c r="K346" s="214"/>
      <c r="L346" s="143">
        <v>4</v>
      </c>
      <c r="M346" s="144"/>
      <c r="N346" s="128">
        <v>5</v>
      </c>
      <c r="O346" s="128"/>
      <c r="P346" s="128"/>
      <c r="Q346" s="128"/>
      <c r="R346" s="128">
        <v>5</v>
      </c>
      <c r="S346" s="178"/>
      <c r="T346" s="61">
        <v>6</v>
      </c>
      <c r="U346" s="174">
        <v>7</v>
      </c>
      <c r="V346" s="174"/>
    </row>
    <row r="347" spans="1:22" ht="19.5" customHeight="1">
      <c r="A347" s="31"/>
      <c r="B347" s="27"/>
      <c r="C347" s="153" t="s">
        <v>212</v>
      </c>
      <c r="D347" s="154"/>
      <c r="E347" s="154"/>
      <c r="F347" s="154"/>
      <c r="G347" s="154"/>
      <c r="H347" s="154"/>
      <c r="I347" s="154"/>
      <c r="J347" s="154"/>
      <c r="K347" s="154"/>
      <c r="L347" s="154"/>
      <c r="M347" s="154"/>
      <c r="N347" s="130"/>
      <c r="O347" s="130"/>
      <c r="P347" s="130"/>
      <c r="Q347" s="130"/>
      <c r="R347" s="130"/>
      <c r="S347" s="130"/>
      <c r="T347" s="67"/>
      <c r="U347" s="173"/>
      <c r="V347" s="173"/>
    </row>
    <row r="348" spans="1:22" ht="18" customHeight="1">
      <c r="A348" s="31"/>
      <c r="B348" s="103">
        <v>1</v>
      </c>
      <c r="C348" s="168" t="s">
        <v>190</v>
      </c>
      <c r="D348" s="169"/>
      <c r="E348" s="169"/>
      <c r="F348" s="169"/>
      <c r="G348" s="169"/>
      <c r="H348" s="169"/>
      <c r="I348" s="169"/>
      <c r="J348" s="169"/>
      <c r="K348" s="170"/>
      <c r="L348" s="143"/>
      <c r="M348" s="208"/>
      <c r="N348" s="128"/>
      <c r="O348" s="128"/>
      <c r="P348" s="128"/>
      <c r="Q348" s="128"/>
      <c r="R348" s="128"/>
      <c r="S348" s="151"/>
      <c r="T348" s="67"/>
      <c r="U348" s="173"/>
      <c r="V348" s="173"/>
    </row>
    <row r="349" spans="1:22" ht="19.5" customHeight="1">
      <c r="A349" s="31"/>
      <c r="B349" s="103"/>
      <c r="C349" s="268" t="s">
        <v>51</v>
      </c>
      <c r="D349" s="269"/>
      <c r="E349" s="269"/>
      <c r="F349" s="269"/>
      <c r="G349" s="269"/>
      <c r="H349" s="269"/>
      <c r="I349" s="269"/>
      <c r="J349" s="269"/>
      <c r="K349" s="270"/>
      <c r="L349" s="143" t="s">
        <v>80</v>
      </c>
      <c r="M349" s="208"/>
      <c r="N349" s="129" t="s">
        <v>44</v>
      </c>
      <c r="O349" s="129"/>
      <c r="P349" s="129"/>
      <c r="Q349" s="129"/>
      <c r="R349" s="185">
        <v>4773347</v>
      </c>
      <c r="S349" s="185"/>
      <c r="T349" s="67"/>
      <c r="U349" s="146">
        <f>R349</f>
        <v>4773347</v>
      </c>
      <c r="V349" s="147"/>
    </row>
    <row r="350" spans="1:22" ht="18.75" customHeight="1">
      <c r="A350" s="31"/>
      <c r="B350" s="27">
        <v>2</v>
      </c>
      <c r="C350" s="280" t="s">
        <v>191</v>
      </c>
      <c r="D350" s="281"/>
      <c r="E350" s="281"/>
      <c r="F350" s="281"/>
      <c r="G350" s="281"/>
      <c r="H350" s="281"/>
      <c r="I350" s="281"/>
      <c r="J350" s="281"/>
      <c r="K350" s="282"/>
      <c r="L350" s="143"/>
      <c r="M350" s="208"/>
      <c r="N350" s="128"/>
      <c r="O350" s="128"/>
      <c r="P350" s="128"/>
      <c r="Q350" s="128"/>
      <c r="R350" s="128"/>
      <c r="S350" s="128"/>
      <c r="T350" s="67"/>
      <c r="U350" s="146"/>
      <c r="V350" s="147"/>
    </row>
    <row r="351" spans="1:22" ht="20.100000000000001" customHeight="1">
      <c r="A351" s="31"/>
      <c r="B351" s="27"/>
      <c r="C351" s="265" t="s">
        <v>24</v>
      </c>
      <c r="D351" s="355"/>
      <c r="E351" s="355"/>
      <c r="F351" s="355"/>
      <c r="G351" s="355"/>
      <c r="H351" s="355"/>
      <c r="I351" s="355"/>
      <c r="J351" s="355"/>
      <c r="K351" s="356"/>
      <c r="L351" s="143" t="s">
        <v>100</v>
      </c>
      <c r="M351" s="208"/>
      <c r="N351" s="128" t="s">
        <v>226</v>
      </c>
      <c r="O351" s="128"/>
      <c r="P351" s="128"/>
      <c r="Q351" s="128"/>
      <c r="R351" s="184">
        <v>20</v>
      </c>
      <c r="S351" s="184"/>
      <c r="T351" s="67"/>
      <c r="U351" s="159">
        <f>R351</f>
        <v>20</v>
      </c>
      <c r="V351" s="159"/>
    </row>
    <row r="352" spans="1:22" ht="33.75" customHeight="1">
      <c r="A352" s="31"/>
      <c r="B352" s="27"/>
      <c r="C352" s="140" t="s">
        <v>237</v>
      </c>
      <c r="D352" s="141"/>
      <c r="E352" s="141"/>
      <c r="F352" s="141"/>
      <c r="G352" s="141"/>
      <c r="H352" s="141"/>
      <c r="I352" s="141"/>
      <c r="J352" s="141"/>
      <c r="K352" s="142"/>
      <c r="L352" s="143" t="s">
        <v>100</v>
      </c>
      <c r="M352" s="208"/>
      <c r="N352" s="128" t="s">
        <v>52</v>
      </c>
      <c r="O352" s="128"/>
      <c r="P352" s="128"/>
      <c r="Q352" s="128"/>
      <c r="R352" s="160">
        <v>1300</v>
      </c>
      <c r="S352" s="161"/>
      <c r="T352" s="115"/>
      <c r="U352" s="190">
        <f>R352</f>
        <v>1300</v>
      </c>
      <c r="V352" s="190"/>
    </row>
    <row r="353" spans="1:22" ht="18" customHeight="1">
      <c r="A353" s="31"/>
      <c r="B353" s="27">
        <v>3</v>
      </c>
      <c r="C353" s="168" t="s">
        <v>192</v>
      </c>
      <c r="D353" s="169"/>
      <c r="E353" s="169"/>
      <c r="F353" s="169"/>
      <c r="G353" s="169"/>
      <c r="H353" s="169"/>
      <c r="I353" s="169"/>
      <c r="J353" s="169"/>
      <c r="K353" s="170"/>
      <c r="L353" s="143"/>
      <c r="M353" s="208"/>
      <c r="N353" s="128"/>
      <c r="O353" s="128"/>
      <c r="P353" s="128"/>
      <c r="Q353" s="128"/>
      <c r="R353" s="128"/>
      <c r="S353" s="128"/>
      <c r="T353" s="67"/>
      <c r="U353" s="146"/>
      <c r="V353" s="147"/>
    </row>
    <row r="354" spans="1:22" ht="33.75" customHeight="1">
      <c r="A354" s="31"/>
      <c r="B354" s="27"/>
      <c r="C354" s="148" t="s">
        <v>236</v>
      </c>
      <c r="D354" s="149"/>
      <c r="E354" s="149"/>
      <c r="F354" s="149"/>
      <c r="G354" s="149"/>
      <c r="H354" s="149"/>
      <c r="I354" s="149"/>
      <c r="J354" s="149"/>
      <c r="K354" s="150"/>
      <c r="L354" s="143" t="s">
        <v>100</v>
      </c>
      <c r="M354" s="208"/>
      <c r="N354" s="128" t="s">
        <v>52</v>
      </c>
      <c r="O354" s="128"/>
      <c r="P354" s="128"/>
      <c r="Q354" s="128"/>
      <c r="R354" s="188">
        <v>93</v>
      </c>
      <c r="S354" s="189"/>
      <c r="T354" s="67"/>
      <c r="U354" s="191">
        <f>R354</f>
        <v>93</v>
      </c>
      <c r="V354" s="192"/>
    </row>
    <row r="355" spans="1:22" ht="20.100000000000001" customHeight="1">
      <c r="A355" s="31"/>
      <c r="B355" s="27"/>
      <c r="C355" s="140" t="s">
        <v>156</v>
      </c>
      <c r="D355" s="141"/>
      <c r="E355" s="141"/>
      <c r="F355" s="141"/>
      <c r="G355" s="141"/>
      <c r="H355" s="141"/>
      <c r="I355" s="141"/>
      <c r="J355" s="141"/>
      <c r="K355" s="142"/>
      <c r="L355" s="143" t="s">
        <v>80</v>
      </c>
      <c r="M355" s="208"/>
      <c r="N355" s="128" t="s">
        <v>52</v>
      </c>
      <c r="O355" s="128"/>
      <c r="P355" s="128"/>
      <c r="Q355" s="128"/>
      <c r="R355" s="186">
        <v>212729</v>
      </c>
      <c r="S355" s="187" t="e">
        <f>4254580.05/S351</f>
        <v>#DIV/0!</v>
      </c>
      <c r="T355" s="67"/>
      <c r="U355" s="183">
        <f>R355</f>
        <v>212729</v>
      </c>
      <c r="V355" s="183"/>
    </row>
    <row r="356" spans="1:22" ht="20.100000000000001" customHeight="1">
      <c r="A356" s="31"/>
      <c r="B356" s="27"/>
      <c r="C356" s="140" t="s">
        <v>157</v>
      </c>
      <c r="D356" s="141"/>
      <c r="E356" s="141"/>
      <c r="F356" s="141"/>
      <c r="G356" s="141"/>
      <c r="H356" s="141"/>
      <c r="I356" s="141"/>
      <c r="J356" s="141"/>
      <c r="K356" s="142"/>
      <c r="L356" s="143" t="s">
        <v>80</v>
      </c>
      <c r="M356" s="208"/>
      <c r="N356" s="128" t="s">
        <v>52</v>
      </c>
      <c r="O356" s="128"/>
      <c r="P356" s="128"/>
      <c r="Q356" s="128"/>
      <c r="R356" s="186">
        <v>4485.7</v>
      </c>
      <c r="S356" s="187" t="e">
        <f>89714/S351</f>
        <v>#DIV/0!</v>
      </c>
      <c r="T356" s="67"/>
      <c r="U356" s="183">
        <f>R356</f>
        <v>4485.7</v>
      </c>
      <c r="V356" s="183"/>
    </row>
    <row r="357" spans="1:22" ht="20.100000000000001" customHeight="1">
      <c r="A357" s="31"/>
      <c r="B357" s="27"/>
      <c r="C357" s="140" t="s">
        <v>158</v>
      </c>
      <c r="D357" s="141"/>
      <c r="E357" s="141"/>
      <c r="F357" s="141"/>
      <c r="G357" s="141"/>
      <c r="H357" s="141"/>
      <c r="I357" s="141"/>
      <c r="J357" s="141"/>
      <c r="K357" s="142"/>
      <c r="L357" s="143" t="s">
        <v>80</v>
      </c>
      <c r="M357" s="208"/>
      <c r="N357" s="128" t="s">
        <v>52</v>
      </c>
      <c r="O357" s="128"/>
      <c r="P357" s="128"/>
      <c r="Q357" s="128"/>
      <c r="R357" s="186">
        <v>9723.5499999999993</v>
      </c>
      <c r="S357" s="187" t="e">
        <f>194471/S351</f>
        <v>#DIV/0!</v>
      </c>
      <c r="T357" s="67"/>
      <c r="U357" s="183">
        <f>R357</f>
        <v>9723.5499999999993</v>
      </c>
      <c r="V357" s="183"/>
    </row>
    <row r="358" spans="1:22" ht="17.25" customHeight="1">
      <c r="A358" s="31"/>
      <c r="B358" s="27">
        <v>4</v>
      </c>
      <c r="C358" s="363" t="s">
        <v>193</v>
      </c>
      <c r="D358" s="363"/>
      <c r="E358" s="363"/>
      <c r="F358" s="363"/>
      <c r="G358" s="363"/>
      <c r="H358" s="363"/>
      <c r="I358" s="363"/>
      <c r="J358" s="363"/>
      <c r="K358" s="363"/>
      <c r="L358" s="128"/>
      <c r="M358" s="128"/>
      <c r="N358" s="128"/>
      <c r="O358" s="128"/>
      <c r="P358" s="128"/>
      <c r="Q358" s="128"/>
      <c r="R358" s="145"/>
      <c r="S358" s="145"/>
      <c r="T358" s="67"/>
      <c r="U358" s="365"/>
      <c r="V358" s="365"/>
    </row>
    <row r="359" spans="1:22" ht="54" customHeight="1">
      <c r="A359" s="31"/>
      <c r="B359" s="25"/>
      <c r="C359" s="329" t="s">
        <v>238</v>
      </c>
      <c r="D359" s="329"/>
      <c r="E359" s="329"/>
      <c r="F359" s="329"/>
      <c r="G359" s="329"/>
      <c r="H359" s="329"/>
      <c r="I359" s="329"/>
      <c r="J359" s="329"/>
      <c r="K359" s="329"/>
      <c r="L359" s="128" t="s">
        <v>81</v>
      </c>
      <c r="M359" s="128"/>
      <c r="N359" s="128" t="s">
        <v>52</v>
      </c>
      <c r="O359" s="128"/>
      <c r="P359" s="128"/>
      <c r="Q359" s="128"/>
      <c r="R359" s="364">
        <v>105.51900000000001</v>
      </c>
      <c r="S359" s="364"/>
      <c r="T359" s="90"/>
      <c r="U359" s="362">
        <f>R359</f>
        <v>105.51900000000001</v>
      </c>
      <c r="V359" s="362"/>
    </row>
    <row r="360" spans="1:22" ht="18" customHeight="1">
      <c r="A360" s="31"/>
      <c r="B360" s="31"/>
      <c r="C360" s="31"/>
      <c r="D360" s="54"/>
      <c r="E360" s="54"/>
      <c r="F360" s="54"/>
      <c r="G360" s="54"/>
      <c r="H360" s="54"/>
      <c r="I360" s="54"/>
      <c r="J360" s="54"/>
      <c r="K360" s="54"/>
      <c r="L360" s="55"/>
      <c r="M360" s="55"/>
      <c r="N360" s="55"/>
      <c r="O360" s="55"/>
      <c r="P360" s="55"/>
      <c r="Q360" s="55"/>
      <c r="R360" s="56"/>
      <c r="S360" s="56"/>
      <c r="T360" s="40"/>
    </row>
    <row r="361" spans="1:22" ht="7.5" customHeight="1"/>
    <row r="362" spans="1:22" ht="18.75">
      <c r="A362" s="19" t="s">
        <v>0</v>
      </c>
      <c r="B362" s="37"/>
      <c r="C362" s="37"/>
      <c r="D362" s="37"/>
      <c r="E362" s="37"/>
      <c r="F362" s="37"/>
      <c r="G362" s="41"/>
      <c r="H362" s="41"/>
      <c r="I362" s="29"/>
      <c r="J362" s="29"/>
      <c r="K362" s="29"/>
      <c r="L362" s="29"/>
      <c r="M362" s="29"/>
      <c r="N362" s="29"/>
    </row>
    <row r="363" spans="1:22" ht="15.75">
      <c r="A363" s="34" t="s">
        <v>64</v>
      </c>
      <c r="B363" s="34"/>
      <c r="C363" s="34"/>
      <c r="D363" s="34"/>
      <c r="I363" s="359"/>
      <c r="J363" s="359"/>
      <c r="L363" s="127" t="s">
        <v>1</v>
      </c>
      <c r="M363" s="127"/>
      <c r="N363" s="127"/>
      <c r="O363" s="127"/>
    </row>
    <row r="364" spans="1:22" ht="11.25" customHeight="1">
      <c r="A364" s="34"/>
      <c r="B364" s="34"/>
      <c r="C364" s="34"/>
      <c r="D364" s="34"/>
      <c r="I364" s="358" t="s">
        <v>83</v>
      </c>
      <c r="J364" s="358"/>
      <c r="L364" s="358" t="s">
        <v>122</v>
      </c>
      <c r="M364" s="358"/>
      <c r="N364" s="358"/>
      <c r="O364" s="358"/>
    </row>
    <row r="365" spans="1:22" ht="6.75" customHeight="1"/>
    <row r="366" spans="1:22" ht="15.75">
      <c r="A366" s="19" t="s">
        <v>77</v>
      </c>
      <c r="G366" s="29"/>
      <c r="H366" s="29"/>
    </row>
    <row r="367" spans="1:22" ht="15.75" customHeight="1">
      <c r="A367" s="19" t="s">
        <v>258</v>
      </c>
      <c r="G367" s="29"/>
      <c r="H367" s="29"/>
    </row>
    <row r="368" spans="1:22" ht="21.75" customHeight="1">
      <c r="A368" s="19" t="s">
        <v>169</v>
      </c>
      <c r="G368" s="357"/>
      <c r="H368" s="357"/>
      <c r="I368" s="359"/>
      <c r="J368" s="359"/>
      <c r="L368" s="127" t="s">
        <v>168</v>
      </c>
      <c r="M368" s="127"/>
      <c r="N368" s="127"/>
      <c r="O368" s="127"/>
      <c r="P368" s="44"/>
    </row>
    <row r="369" spans="1:15">
      <c r="I369" s="358" t="s">
        <v>83</v>
      </c>
      <c r="J369" s="358"/>
      <c r="L369" s="358" t="s">
        <v>122</v>
      </c>
      <c r="M369" s="358"/>
      <c r="N369" s="358"/>
      <c r="O369" s="358"/>
    </row>
    <row r="371" spans="1:15" ht="15.75">
      <c r="A371" s="36"/>
      <c r="B371" s="371">
        <f>L12</f>
        <v>43854</v>
      </c>
      <c r="C371" s="371"/>
    </row>
    <row r="372" spans="1:15" ht="15">
      <c r="A372" s="106" t="s">
        <v>259</v>
      </c>
      <c r="B372" s="106"/>
    </row>
    <row r="373" spans="1:15" ht="15">
      <c r="A373" s="106" t="s">
        <v>260</v>
      </c>
      <c r="B373" s="106"/>
    </row>
  </sheetData>
  <mergeCells count="1428">
    <mergeCell ref="U270:V270"/>
    <mergeCell ref="N274:Q274"/>
    <mergeCell ref="R274:S274"/>
    <mergeCell ref="U267:V267"/>
    <mergeCell ref="C267:K267"/>
    <mergeCell ref="C277:K277"/>
    <mergeCell ref="L277:M277"/>
    <mergeCell ref="N277:Q277"/>
    <mergeCell ref="R277:S277"/>
    <mergeCell ref="U277:V277"/>
    <mergeCell ref="U271:V271"/>
    <mergeCell ref="L276:M276"/>
    <mergeCell ref="R275:S275"/>
    <mergeCell ref="C276:K276"/>
    <mergeCell ref="R276:S276"/>
    <mergeCell ref="C258:K258"/>
    <mergeCell ref="L266:M266"/>
    <mergeCell ref="N266:Q266"/>
    <mergeCell ref="R266:S266"/>
    <mergeCell ref="R263:S263"/>
    <mergeCell ref="C245:K245"/>
    <mergeCell ref="N245:Q245"/>
    <mergeCell ref="R245:S245"/>
    <mergeCell ref="U245:V245"/>
    <mergeCell ref="N257:Q257"/>
    <mergeCell ref="L257:M257"/>
    <mergeCell ref="U255:V255"/>
    <mergeCell ref="R255:S255"/>
    <mergeCell ref="N256:Q256"/>
    <mergeCell ref="R246:S246"/>
    <mergeCell ref="N102:Q102"/>
    <mergeCell ref="L107:M107"/>
    <mergeCell ref="U102:V102"/>
    <mergeCell ref="R117:S117"/>
    <mergeCell ref="U264:V264"/>
    <mergeCell ref="U266:V266"/>
    <mergeCell ref="U259:V259"/>
    <mergeCell ref="N103:Q103"/>
    <mergeCell ref="R112:S112"/>
    <mergeCell ref="N114:Q114"/>
    <mergeCell ref="Y110:Z110"/>
    <mergeCell ref="R109:S109"/>
    <mergeCell ref="R110:S110"/>
    <mergeCell ref="C257:K257"/>
    <mergeCell ref="Y102:Z102"/>
    <mergeCell ref="R113:S113"/>
    <mergeCell ref="L105:M105"/>
    <mergeCell ref="N104:Q104"/>
    <mergeCell ref="L102:M102"/>
    <mergeCell ref="R115:S115"/>
    <mergeCell ref="U116:V116"/>
    <mergeCell ref="C119:K119"/>
    <mergeCell ref="C118:K118"/>
    <mergeCell ref="C115:K115"/>
    <mergeCell ref="L114:M114"/>
    <mergeCell ref="N116:Q116"/>
    <mergeCell ref="R114:S114"/>
    <mergeCell ref="L119:M119"/>
    <mergeCell ref="K85:L85"/>
    <mergeCell ref="K84:L84"/>
    <mergeCell ref="M84:N84"/>
    <mergeCell ref="R101:S101"/>
    <mergeCell ref="N100:Q100"/>
    <mergeCell ref="N101:Q101"/>
    <mergeCell ref="R95:S95"/>
    <mergeCell ref="R98:S98"/>
    <mergeCell ref="L101:M101"/>
    <mergeCell ref="N94:Q94"/>
    <mergeCell ref="B83:J83"/>
    <mergeCell ref="B84:J84"/>
    <mergeCell ref="R111:S111"/>
    <mergeCell ref="N111:Q111"/>
    <mergeCell ref="B85:J85"/>
    <mergeCell ref="L104:M104"/>
    <mergeCell ref="R104:S104"/>
    <mergeCell ref="L106:M106"/>
    <mergeCell ref="N105:Q105"/>
    <mergeCell ref="L92:M92"/>
    <mergeCell ref="M72:N72"/>
    <mergeCell ref="C71:L71"/>
    <mergeCell ref="M75:N75"/>
    <mergeCell ref="C72:L72"/>
    <mergeCell ref="C73:L73"/>
    <mergeCell ref="C75:L75"/>
    <mergeCell ref="U123:V123"/>
    <mergeCell ref="R231:S231"/>
    <mergeCell ref="U124:V124"/>
    <mergeCell ref="L224:M224"/>
    <mergeCell ref="U126:V126"/>
    <mergeCell ref="U163:V163"/>
    <mergeCell ref="U164:V164"/>
    <mergeCell ref="U132:V132"/>
    <mergeCell ref="L210:M210"/>
    <mergeCell ref="N209:Q209"/>
    <mergeCell ref="B371:C371"/>
    <mergeCell ref="U278:V278"/>
    <mergeCell ref="U281:V281"/>
    <mergeCell ref="N228:Q228"/>
    <mergeCell ref="C354:K354"/>
    <mergeCell ref="N237:Q237"/>
    <mergeCell ref="R257:S257"/>
    <mergeCell ref="R256:S256"/>
    <mergeCell ref="U254:V254"/>
    <mergeCell ref="C266:K266"/>
    <mergeCell ref="N222:Q222"/>
    <mergeCell ref="R229:S229"/>
    <mergeCell ref="U217:V217"/>
    <mergeCell ref="R236:S236"/>
    <mergeCell ref="R230:S230"/>
    <mergeCell ref="N226:Q226"/>
    <mergeCell ref="U227:V227"/>
    <mergeCell ref="N227:Q227"/>
    <mergeCell ref="N233:Q233"/>
    <mergeCell ref="R223:S223"/>
    <mergeCell ref="N216:Q216"/>
    <mergeCell ref="U269:V269"/>
    <mergeCell ref="R239:S239"/>
    <mergeCell ref="N234:Q234"/>
    <mergeCell ref="R269:S269"/>
    <mergeCell ref="R261:S261"/>
    <mergeCell ref="U216:V216"/>
    <mergeCell ref="N239:Q239"/>
    <mergeCell ref="N253:Q253"/>
    <mergeCell ref="N238:Q238"/>
    <mergeCell ref="R226:S226"/>
    <mergeCell ref="N223:Q223"/>
    <mergeCell ref="N235:Q235"/>
    <mergeCell ref="R224:S224"/>
    <mergeCell ref="R227:S227"/>
    <mergeCell ref="R235:S235"/>
    <mergeCell ref="R234:S234"/>
    <mergeCell ref="N229:Q229"/>
    <mergeCell ref="N230:Q230"/>
    <mergeCell ref="U211:V211"/>
    <mergeCell ref="U209:V209"/>
    <mergeCell ref="U208:V208"/>
    <mergeCell ref="U222:V222"/>
    <mergeCell ref="U223:V223"/>
    <mergeCell ref="U207:V207"/>
    <mergeCell ref="U213:V213"/>
    <mergeCell ref="U215:V215"/>
    <mergeCell ref="U218:V218"/>
    <mergeCell ref="U210:V210"/>
    <mergeCell ref="N265:Q265"/>
    <mergeCell ref="U261:V261"/>
    <mergeCell ref="U263:V263"/>
    <mergeCell ref="R258:S258"/>
    <mergeCell ref="U257:V257"/>
    <mergeCell ref="R264:S264"/>
    <mergeCell ref="U258:V258"/>
    <mergeCell ref="N342:Q342"/>
    <mergeCell ref="N330:Q330"/>
    <mergeCell ref="N340:Q340"/>
    <mergeCell ref="U260:V260"/>
    <mergeCell ref="U256:V256"/>
    <mergeCell ref="N268:Q268"/>
    <mergeCell ref="N269:Q269"/>
    <mergeCell ref="U276:V276"/>
    <mergeCell ref="R267:S267"/>
    <mergeCell ref="U268:V268"/>
    <mergeCell ref="R221:S221"/>
    <mergeCell ref="U262:V262"/>
    <mergeCell ref="R265:S265"/>
    <mergeCell ref="N289:Q289"/>
    <mergeCell ref="N275:Q275"/>
    <mergeCell ref="N280:Q280"/>
    <mergeCell ref="R278:S278"/>
    <mergeCell ref="N283:Q283"/>
    <mergeCell ref="N288:Q288"/>
    <mergeCell ref="R283:S283"/>
    <mergeCell ref="N343:Q343"/>
    <mergeCell ref="N333:Q333"/>
    <mergeCell ref="N329:Q329"/>
    <mergeCell ref="N319:Q319"/>
    <mergeCell ref="N320:Q320"/>
    <mergeCell ref="N303:Q303"/>
    <mergeCell ref="N315:Q315"/>
    <mergeCell ref="N317:Q317"/>
    <mergeCell ref="N318:Q318"/>
    <mergeCell ref="N337:Q337"/>
    <mergeCell ref="C347:M347"/>
    <mergeCell ref="C352:K352"/>
    <mergeCell ref="N301:Q301"/>
    <mergeCell ref="U141:V141"/>
    <mergeCell ref="U151:V151"/>
    <mergeCell ref="U152:V152"/>
    <mergeCell ref="U155:V155"/>
    <mergeCell ref="U143:V143"/>
    <mergeCell ref="N292:Q292"/>
    <mergeCell ref="R233:S233"/>
    <mergeCell ref="L358:M358"/>
    <mergeCell ref="N358:Q358"/>
    <mergeCell ref="U358:V358"/>
    <mergeCell ref="R358:S358"/>
    <mergeCell ref="N352:Q352"/>
    <mergeCell ref="L350:M350"/>
    <mergeCell ref="N357:Q357"/>
    <mergeCell ref="L356:M356"/>
    <mergeCell ref="N356:Q356"/>
    <mergeCell ref="L355:M355"/>
    <mergeCell ref="R359:S359"/>
    <mergeCell ref="U137:V137"/>
    <mergeCell ref="U187:V187"/>
    <mergeCell ref="U203:V203"/>
    <mergeCell ref="U139:V139"/>
    <mergeCell ref="U140:V140"/>
    <mergeCell ref="R272:S272"/>
    <mergeCell ref="R271:S271"/>
    <mergeCell ref="R270:S270"/>
    <mergeCell ref="R244:S244"/>
    <mergeCell ref="N347:Q347"/>
    <mergeCell ref="U359:V359"/>
    <mergeCell ref="C359:K359"/>
    <mergeCell ref="C358:K358"/>
    <mergeCell ref="L359:M359"/>
    <mergeCell ref="N359:Q359"/>
    <mergeCell ref="L354:M354"/>
    <mergeCell ref="C350:K350"/>
    <mergeCell ref="C348:K348"/>
    <mergeCell ref="N354:Q354"/>
    <mergeCell ref="C311:K311"/>
    <mergeCell ref="L288:M288"/>
    <mergeCell ref="C310:K310"/>
    <mergeCell ref="C306:K306"/>
    <mergeCell ref="L275:M275"/>
    <mergeCell ref="N348:Q348"/>
    <mergeCell ref="C345:K345"/>
    <mergeCell ref="L348:M348"/>
    <mergeCell ref="N323:Q323"/>
    <mergeCell ref="N341:Q341"/>
    <mergeCell ref="L268:M268"/>
    <mergeCell ref="L269:M269"/>
    <mergeCell ref="L250:M250"/>
    <mergeCell ref="L231:M231"/>
    <mergeCell ref="L235:M235"/>
    <mergeCell ref="L229:M229"/>
    <mergeCell ref="L233:M233"/>
    <mergeCell ref="L244:M244"/>
    <mergeCell ref="L252:M252"/>
    <mergeCell ref="L248:M248"/>
    <mergeCell ref="L211:M211"/>
    <mergeCell ref="C346:K346"/>
    <mergeCell ref="L349:M349"/>
    <mergeCell ref="C349:K349"/>
    <mergeCell ref="L328:M328"/>
    <mergeCell ref="C327:K327"/>
    <mergeCell ref="C323:K323"/>
    <mergeCell ref="C325:K325"/>
    <mergeCell ref="C341:K341"/>
    <mergeCell ref="C343:K343"/>
    <mergeCell ref="C342:K342"/>
    <mergeCell ref="C322:K322"/>
    <mergeCell ref="L326:M326"/>
    <mergeCell ref="C326:K326"/>
    <mergeCell ref="C328:K328"/>
    <mergeCell ref="L327:M327"/>
    <mergeCell ref="L336:M336"/>
    <mergeCell ref="C329:K329"/>
    <mergeCell ref="C330:K330"/>
    <mergeCell ref="C334:K334"/>
    <mergeCell ref="L319:M319"/>
    <mergeCell ref="L325:M325"/>
    <mergeCell ref="L324:M324"/>
    <mergeCell ref="L323:M323"/>
    <mergeCell ref="C324:K324"/>
    <mergeCell ref="C314:K314"/>
    <mergeCell ref="L315:M315"/>
    <mergeCell ref="L314:M314"/>
    <mergeCell ref="L317:M317"/>
    <mergeCell ref="C319:K319"/>
    <mergeCell ref="C320:K320"/>
    <mergeCell ref="C318:K318"/>
    <mergeCell ref="L320:M320"/>
    <mergeCell ref="C312:K312"/>
    <mergeCell ref="N308:Q308"/>
    <mergeCell ref="N310:Q310"/>
    <mergeCell ref="L312:M312"/>
    <mergeCell ref="C317:K317"/>
    <mergeCell ref="C315:K315"/>
    <mergeCell ref="L316:M316"/>
    <mergeCell ref="C313:K313"/>
    <mergeCell ref="L313:M313"/>
    <mergeCell ref="C316:K316"/>
    <mergeCell ref="L301:M301"/>
    <mergeCell ref="L305:M305"/>
    <mergeCell ref="L304:M304"/>
    <mergeCell ref="L303:M303"/>
    <mergeCell ref="L302:M302"/>
    <mergeCell ref="L310:M310"/>
    <mergeCell ref="L306:M306"/>
    <mergeCell ref="L307:M307"/>
    <mergeCell ref="L308:M308"/>
    <mergeCell ref="I369:J369"/>
    <mergeCell ref="L369:O369"/>
    <mergeCell ref="I363:J363"/>
    <mergeCell ref="L363:O363"/>
    <mergeCell ref="I364:J364"/>
    <mergeCell ref="I368:J368"/>
    <mergeCell ref="L364:O364"/>
    <mergeCell ref="L368:O368"/>
    <mergeCell ref="L353:M353"/>
    <mergeCell ref="L357:M357"/>
    <mergeCell ref="N355:Q355"/>
    <mergeCell ref="L343:M343"/>
    <mergeCell ref="N349:Q349"/>
    <mergeCell ref="N345:Q345"/>
    <mergeCell ref="N350:Q350"/>
    <mergeCell ref="N351:Q351"/>
    <mergeCell ref="N353:Q353"/>
    <mergeCell ref="L351:M351"/>
    <mergeCell ref="L352:M352"/>
    <mergeCell ref="L345:M345"/>
    <mergeCell ref="L346:M346"/>
    <mergeCell ref="L342:M342"/>
    <mergeCell ref="G368:H368"/>
    <mergeCell ref="C338:K338"/>
    <mergeCell ref="C339:K339"/>
    <mergeCell ref="C340:K340"/>
    <mergeCell ref="C356:K356"/>
    <mergeCell ref="C357:K357"/>
    <mergeCell ref="C351:K351"/>
    <mergeCell ref="C355:K355"/>
    <mergeCell ref="C353:K353"/>
    <mergeCell ref="L340:M340"/>
    <mergeCell ref="N338:Q338"/>
    <mergeCell ref="N339:Q339"/>
    <mergeCell ref="L341:M341"/>
    <mergeCell ref="L338:M338"/>
    <mergeCell ref="N346:Q346"/>
    <mergeCell ref="L339:M339"/>
    <mergeCell ref="N336:Q336"/>
    <mergeCell ref="N331:Q331"/>
    <mergeCell ref="L322:M322"/>
    <mergeCell ref="N327:Q327"/>
    <mergeCell ref="N322:Q322"/>
    <mergeCell ref="L335:M335"/>
    <mergeCell ref="L334:M334"/>
    <mergeCell ref="L329:M329"/>
    <mergeCell ref="N335:Q335"/>
    <mergeCell ref="R328:S328"/>
    <mergeCell ref="R324:S324"/>
    <mergeCell ref="R327:S327"/>
    <mergeCell ref="N324:Q324"/>
    <mergeCell ref="R325:S325"/>
    <mergeCell ref="R329:S329"/>
    <mergeCell ref="R333:S333"/>
    <mergeCell ref="N325:Q325"/>
    <mergeCell ref="N326:Q326"/>
    <mergeCell ref="N328:Q328"/>
    <mergeCell ref="L330:M330"/>
    <mergeCell ref="L331:M331"/>
    <mergeCell ref="R322:S322"/>
    <mergeCell ref="L337:M337"/>
    <mergeCell ref="C337:K337"/>
    <mergeCell ref="C332:K332"/>
    <mergeCell ref="C331:K331"/>
    <mergeCell ref="L333:M333"/>
    <mergeCell ref="C333:K333"/>
    <mergeCell ref="R299:S299"/>
    <mergeCell ref="R300:S300"/>
    <mergeCell ref="N294:Q294"/>
    <mergeCell ref="R323:S323"/>
    <mergeCell ref="N334:Q334"/>
    <mergeCell ref="L332:M332"/>
    <mergeCell ref="N332:Q332"/>
    <mergeCell ref="R332:S332"/>
    <mergeCell ref="R330:S330"/>
    <mergeCell ref="R326:S326"/>
    <mergeCell ref="L270:M270"/>
    <mergeCell ref="N270:Q270"/>
    <mergeCell ref="L271:M271"/>
    <mergeCell ref="R317:S317"/>
    <mergeCell ref="R318:S318"/>
    <mergeCell ref="N291:Q291"/>
    <mergeCell ref="N295:Q295"/>
    <mergeCell ref="N304:Q304"/>
    <mergeCell ref="R298:S298"/>
    <mergeCell ref="N302:Q302"/>
    <mergeCell ref="L259:M259"/>
    <mergeCell ref="N259:Q259"/>
    <mergeCell ref="L264:M264"/>
    <mergeCell ref="N276:Q276"/>
    <mergeCell ref="R287:S287"/>
    <mergeCell ref="N286:Q286"/>
    <mergeCell ref="N285:Q285"/>
    <mergeCell ref="N273:Q273"/>
    <mergeCell ref="L263:M263"/>
    <mergeCell ref="N272:Q272"/>
    <mergeCell ref="L256:M256"/>
    <mergeCell ref="N258:Q258"/>
    <mergeCell ref="L258:M258"/>
    <mergeCell ref="N267:Q267"/>
    <mergeCell ref="R250:S250"/>
    <mergeCell ref="N251:Q251"/>
    <mergeCell ref="L260:M260"/>
    <mergeCell ref="R260:S260"/>
    <mergeCell ref="N261:Q261"/>
    <mergeCell ref="L265:M265"/>
    <mergeCell ref="L236:M236"/>
    <mergeCell ref="L238:M238"/>
    <mergeCell ref="L237:M237"/>
    <mergeCell ref="L245:M245"/>
    <mergeCell ref="L246:M246"/>
    <mergeCell ref="L251:M251"/>
    <mergeCell ref="L240:M240"/>
    <mergeCell ref="N236:Q236"/>
    <mergeCell ref="L212:M212"/>
    <mergeCell ref="C212:K212"/>
    <mergeCell ref="L213:M213"/>
    <mergeCell ref="L230:M230"/>
    <mergeCell ref="L228:M228"/>
    <mergeCell ref="L216:M216"/>
    <mergeCell ref="L226:M226"/>
    <mergeCell ref="C230:K230"/>
    <mergeCell ref="L214:M214"/>
    <mergeCell ref="C225:K225"/>
    <mergeCell ref="L217:M217"/>
    <mergeCell ref="L219:M219"/>
    <mergeCell ref="C214:K214"/>
    <mergeCell ref="C213:K213"/>
    <mergeCell ref="L225:M225"/>
    <mergeCell ref="L215:M215"/>
    <mergeCell ref="L218:M218"/>
    <mergeCell ref="C223:K223"/>
    <mergeCell ref="R238:S238"/>
    <mergeCell ref="R237:S237"/>
    <mergeCell ref="N249:Q249"/>
    <mergeCell ref="N231:Q231"/>
    <mergeCell ref="R243:S243"/>
    <mergeCell ref="N243:Q243"/>
    <mergeCell ref="N244:Q244"/>
    <mergeCell ref="N240:Q240"/>
    <mergeCell ref="R241:S241"/>
    <mergeCell ref="R242:S242"/>
    <mergeCell ref="N221:Q221"/>
    <mergeCell ref="N218:Q218"/>
    <mergeCell ref="R218:S218"/>
    <mergeCell ref="N219:Q219"/>
    <mergeCell ref="N211:Q211"/>
    <mergeCell ref="N212:Q212"/>
    <mergeCell ref="N214:Q214"/>
    <mergeCell ref="N213:Q213"/>
    <mergeCell ref="N217:Q217"/>
    <mergeCell ref="R214:S214"/>
    <mergeCell ref="N210:Q210"/>
    <mergeCell ref="R208:S208"/>
    <mergeCell ref="R213:S213"/>
    <mergeCell ref="N215:Q215"/>
    <mergeCell ref="R215:S215"/>
    <mergeCell ref="R210:S210"/>
    <mergeCell ref="L196:M196"/>
    <mergeCell ref="R190:S190"/>
    <mergeCell ref="R195:S195"/>
    <mergeCell ref="R191:S191"/>
    <mergeCell ref="R197:S197"/>
    <mergeCell ref="N208:Q208"/>
    <mergeCell ref="N205:Q205"/>
    <mergeCell ref="N201:Q201"/>
    <mergeCell ref="N202:Q202"/>
    <mergeCell ref="R202:S202"/>
    <mergeCell ref="N198:Q198"/>
    <mergeCell ref="N191:Q191"/>
    <mergeCell ref="N190:Q190"/>
    <mergeCell ref="N196:Q196"/>
    <mergeCell ref="N188:Q188"/>
    <mergeCell ref="N187:Q187"/>
    <mergeCell ref="N150:Q150"/>
    <mergeCell ref="R151:S151"/>
    <mergeCell ref="N154:Q154"/>
    <mergeCell ref="L180:M180"/>
    <mergeCell ref="N177:Q177"/>
    <mergeCell ref="L176:M176"/>
    <mergeCell ref="N179:Q179"/>
    <mergeCell ref="N176:Q176"/>
    <mergeCell ref="L177:M177"/>
    <mergeCell ref="N178:Q178"/>
    <mergeCell ref="R170:S170"/>
    <mergeCell ref="N172:Q172"/>
    <mergeCell ref="N171:Q171"/>
    <mergeCell ref="L178:M178"/>
    <mergeCell ref="R171:S171"/>
    <mergeCell ref="L172:M172"/>
    <mergeCell ref="R175:S175"/>
    <mergeCell ref="R174:S174"/>
    <mergeCell ref="R178:S178"/>
    <mergeCell ref="R176:S176"/>
    <mergeCell ref="N164:Q164"/>
    <mergeCell ref="R173:S173"/>
    <mergeCell ref="R166:S166"/>
    <mergeCell ref="R169:S169"/>
    <mergeCell ref="N135:Q135"/>
    <mergeCell ref="R167:S167"/>
    <mergeCell ref="N167:Q167"/>
    <mergeCell ref="N151:Q151"/>
    <mergeCell ref="N152:Q152"/>
    <mergeCell ref="R143:S143"/>
    <mergeCell ref="L126:M126"/>
    <mergeCell ref="N122:Q122"/>
    <mergeCell ref="R149:S149"/>
    <mergeCell ref="R139:S139"/>
    <mergeCell ref="R141:S141"/>
    <mergeCell ref="R137:S137"/>
    <mergeCell ref="R127:S127"/>
    <mergeCell ref="N136:Q136"/>
    <mergeCell ref="N140:Q140"/>
    <mergeCell ref="R128:S128"/>
    <mergeCell ref="L131:M131"/>
    <mergeCell ref="N132:Q132"/>
    <mergeCell ref="N134:Q134"/>
    <mergeCell ref="R134:S134"/>
    <mergeCell ref="R129:S129"/>
    <mergeCell ref="N131:Q131"/>
    <mergeCell ref="R131:S131"/>
    <mergeCell ref="R132:S132"/>
    <mergeCell ref="N95:Q95"/>
    <mergeCell ref="N113:Q113"/>
    <mergeCell ref="L109:M109"/>
    <mergeCell ref="N106:Q106"/>
    <mergeCell ref="L103:M103"/>
    <mergeCell ref="N107:Q107"/>
    <mergeCell ref="L108:M108"/>
    <mergeCell ref="N112:Q112"/>
    <mergeCell ref="N109:Q109"/>
    <mergeCell ref="L96:M96"/>
    <mergeCell ref="N97:Q97"/>
    <mergeCell ref="N96:Q96"/>
    <mergeCell ref="R96:S96"/>
    <mergeCell ref="N98:Q98"/>
    <mergeCell ref="N99:Q99"/>
    <mergeCell ref="C53:T53"/>
    <mergeCell ref="Q65:R65"/>
    <mergeCell ref="L93:M93"/>
    <mergeCell ref="R94:S94"/>
    <mergeCell ref="R93:S93"/>
    <mergeCell ref="L94:M94"/>
    <mergeCell ref="B81:J81"/>
    <mergeCell ref="C68:L68"/>
    <mergeCell ref="M73:N73"/>
    <mergeCell ref="M68:N68"/>
    <mergeCell ref="O62:P62"/>
    <mergeCell ref="M65:N65"/>
    <mergeCell ref="C64:L64"/>
    <mergeCell ref="O66:P66"/>
    <mergeCell ref="M74:N74"/>
    <mergeCell ref="C51:T51"/>
    <mergeCell ref="Q64:R64"/>
    <mergeCell ref="O81:P81"/>
    <mergeCell ref="O82:P82"/>
    <mergeCell ref="M76:N76"/>
    <mergeCell ref="O67:P67"/>
    <mergeCell ref="M66:N66"/>
    <mergeCell ref="O68:P68"/>
    <mergeCell ref="C55:T55"/>
    <mergeCell ref="M62:N62"/>
    <mergeCell ref="O69:P69"/>
    <mergeCell ref="C57:T57"/>
    <mergeCell ref="O64:P64"/>
    <mergeCell ref="M63:N63"/>
    <mergeCell ref="C56:T56"/>
    <mergeCell ref="M64:N64"/>
    <mergeCell ref="C63:L63"/>
    <mergeCell ref="O63:P63"/>
    <mergeCell ref="M67:N67"/>
    <mergeCell ref="C65:L65"/>
    <mergeCell ref="C66:L66"/>
    <mergeCell ref="C67:L67"/>
    <mergeCell ref="M69:N69"/>
    <mergeCell ref="M71:N71"/>
    <mergeCell ref="C69:L69"/>
    <mergeCell ref="C70:L70"/>
    <mergeCell ref="M70:N70"/>
    <mergeCell ref="F32:G32"/>
    <mergeCell ref="B37:R37"/>
    <mergeCell ref="C40:T40"/>
    <mergeCell ref="C48:T48"/>
    <mergeCell ref="C46:T46"/>
    <mergeCell ref="C39:T39"/>
    <mergeCell ref="F41:N41"/>
    <mergeCell ref="K9:Q9"/>
    <mergeCell ref="A17:R17"/>
    <mergeCell ref="A18:R18"/>
    <mergeCell ref="A19:R19"/>
    <mergeCell ref="L12:M12"/>
    <mergeCell ref="F31:G31"/>
    <mergeCell ref="B22:D22"/>
    <mergeCell ref="B23:D23"/>
    <mergeCell ref="B25:D25"/>
    <mergeCell ref="B26:D26"/>
    <mergeCell ref="C49:T49"/>
    <mergeCell ref="B31:E31"/>
    <mergeCell ref="B36:W36"/>
    <mergeCell ref="Q63:R63"/>
    <mergeCell ref="C45:T45"/>
    <mergeCell ref="C47:T47"/>
    <mergeCell ref="C50:T50"/>
    <mergeCell ref="B35:P35"/>
    <mergeCell ref="C54:T54"/>
    <mergeCell ref="F33:G33"/>
    <mergeCell ref="C52:T52"/>
    <mergeCell ref="C62:L62"/>
    <mergeCell ref="Q62:R62"/>
    <mergeCell ref="Q69:R69"/>
    <mergeCell ref="Q73:R73"/>
    <mergeCell ref="O65:P65"/>
    <mergeCell ref="Q67:R67"/>
    <mergeCell ref="Q68:R68"/>
    <mergeCell ref="Q66:R66"/>
    <mergeCell ref="O73:P73"/>
    <mergeCell ref="O83:P83"/>
    <mergeCell ref="Q75:R75"/>
    <mergeCell ref="O76:P76"/>
    <mergeCell ref="O77:P77"/>
    <mergeCell ref="O74:P74"/>
    <mergeCell ref="Q70:R70"/>
    <mergeCell ref="O70:P70"/>
    <mergeCell ref="Q76:R76"/>
    <mergeCell ref="O75:P75"/>
    <mergeCell ref="B82:J82"/>
    <mergeCell ref="M82:N82"/>
    <mergeCell ref="M81:N81"/>
    <mergeCell ref="Q71:R71"/>
    <mergeCell ref="O72:P72"/>
    <mergeCell ref="Q72:R72"/>
    <mergeCell ref="O71:P71"/>
    <mergeCell ref="Q74:R74"/>
    <mergeCell ref="M77:N77"/>
    <mergeCell ref="C74:L74"/>
    <mergeCell ref="M85:N85"/>
    <mergeCell ref="C89:K89"/>
    <mergeCell ref="C91:V91"/>
    <mergeCell ref="O84:P84"/>
    <mergeCell ref="Q77:R77"/>
    <mergeCell ref="C77:L77"/>
    <mergeCell ref="K82:L82"/>
    <mergeCell ref="K83:L83"/>
    <mergeCell ref="M83:N83"/>
    <mergeCell ref="K81:L81"/>
    <mergeCell ref="C97:K97"/>
    <mergeCell ref="C100:K100"/>
    <mergeCell ref="R99:S99"/>
    <mergeCell ref="C93:K93"/>
    <mergeCell ref="O85:P85"/>
    <mergeCell ref="N92:Q92"/>
    <mergeCell ref="N93:Q93"/>
    <mergeCell ref="C92:K92"/>
    <mergeCell ref="L90:M90"/>
    <mergeCell ref="N90:Q90"/>
    <mergeCell ref="R126:S126"/>
    <mergeCell ref="R121:S121"/>
    <mergeCell ref="N118:Q118"/>
    <mergeCell ref="C104:K104"/>
    <mergeCell ref="C102:K102"/>
    <mergeCell ref="C98:K98"/>
    <mergeCell ref="N117:Q117"/>
    <mergeCell ref="N115:Q115"/>
    <mergeCell ref="L115:M115"/>
    <mergeCell ref="L110:M110"/>
    <mergeCell ref="L168:M168"/>
    <mergeCell ref="L174:M174"/>
    <mergeCell ref="N145:Q145"/>
    <mergeCell ref="N137:Q137"/>
    <mergeCell ref="N170:Q170"/>
    <mergeCell ref="N173:Q173"/>
    <mergeCell ref="N149:Q149"/>
    <mergeCell ref="N147:Q147"/>
    <mergeCell ref="N158:Q158"/>
    <mergeCell ref="L151:M151"/>
    <mergeCell ref="L200:M200"/>
    <mergeCell ref="C204:K204"/>
    <mergeCell ref="L201:M201"/>
    <mergeCell ref="L202:M202"/>
    <mergeCell ref="C154:K154"/>
    <mergeCell ref="C156:K156"/>
    <mergeCell ref="C157:K157"/>
    <mergeCell ref="L167:M167"/>
    <mergeCell ref="L185:M185"/>
    <mergeCell ref="L187:M187"/>
    <mergeCell ref="C144:K144"/>
    <mergeCell ref="C145:K145"/>
    <mergeCell ref="C151:K151"/>
    <mergeCell ref="L144:M144"/>
    <mergeCell ref="C103:K103"/>
    <mergeCell ref="L116:M116"/>
    <mergeCell ref="L148:M148"/>
    <mergeCell ref="L145:M145"/>
    <mergeCell ref="L130:M130"/>
    <mergeCell ref="L134:M134"/>
    <mergeCell ref="C95:K95"/>
    <mergeCell ref="C105:K105"/>
    <mergeCell ref="L97:M97"/>
    <mergeCell ref="L98:M98"/>
    <mergeCell ref="C101:K101"/>
    <mergeCell ref="L95:M95"/>
    <mergeCell ref="L100:M100"/>
    <mergeCell ref="L99:M99"/>
    <mergeCell ref="C99:K99"/>
    <mergeCell ref="C96:K96"/>
    <mergeCell ref="L155:M155"/>
    <mergeCell ref="L158:M158"/>
    <mergeCell ref="C146:K146"/>
    <mergeCell ref="C149:K149"/>
    <mergeCell ref="L149:M149"/>
    <mergeCell ref="L147:M147"/>
    <mergeCell ref="C150:K150"/>
    <mergeCell ref="C155:K155"/>
    <mergeCell ref="C153:K153"/>
    <mergeCell ref="C152:K152"/>
    <mergeCell ref="L137:M137"/>
    <mergeCell ref="L136:M136"/>
    <mergeCell ref="C137:K137"/>
    <mergeCell ref="L142:M142"/>
    <mergeCell ref="C139:K139"/>
    <mergeCell ref="C140:K140"/>
    <mergeCell ref="C142:K142"/>
    <mergeCell ref="L139:M139"/>
    <mergeCell ref="L140:M140"/>
    <mergeCell ref="C143:K143"/>
    <mergeCell ref="L143:M143"/>
    <mergeCell ref="N143:Q143"/>
    <mergeCell ref="R142:S142"/>
    <mergeCell ref="N142:Q142"/>
    <mergeCell ref="L153:M153"/>
    <mergeCell ref="L146:M146"/>
    <mergeCell ref="C147:K147"/>
    <mergeCell ref="C148:K148"/>
    <mergeCell ref="L152:M152"/>
    <mergeCell ref="L157:M157"/>
    <mergeCell ref="L150:M150"/>
    <mergeCell ref="R147:S147"/>
    <mergeCell ref="C180:K180"/>
    <mergeCell ref="C206:K206"/>
    <mergeCell ref="C176:K176"/>
    <mergeCell ref="C178:K178"/>
    <mergeCell ref="C192:V192"/>
    <mergeCell ref="L204:M204"/>
    <mergeCell ref="L166:M166"/>
    <mergeCell ref="L199:M199"/>
    <mergeCell ref="C185:K185"/>
    <mergeCell ref="L179:M179"/>
    <mergeCell ref="C181:K181"/>
    <mergeCell ref="C184:K184"/>
    <mergeCell ref="C182:K182"/>
    <mergeCell ref="L183:M183"/>
    <mergeCell ref="L182:M182"/>
    <mergeCell ref="L195:M195"/>
    <mergeCell ref="L193:M193"/>
    <mergeCell ref="C211:K211"/>
    <mergeCell ref="C216:K216"/>
    <mergeCell ref="C196:K196"/>
    <mergeCell ref="C207:K207"/>
    <mergeCell ref="C209:K209"/>
    <mergeCell ref="C197:K197"/>
    <mergeCell ref="C202:K202"/>
    <mergeCell ref="C208:K208"/>
    <mergeCell ref="C200:K200"/>
    <mergeCell ref="C199:K199"/>
    <mergeCell ref="C166:K166"/>
    <mergeCell ref="C164:K164"/>
    <mergeCell ref="C171:K171"/>
    <mergeCell ref="C165:K165"/>
    <mergeCell ref="L164:M164"/>
    <mergeCell ref="L171:M171"/>
    <mergeCell ref="L169:M169"/>
    <mergeCell ref="L165:M165"/>
    <mergeCell ref="L170:M170"/>
    <mergeCell ref="C170:K170"/>
    <mergeCell ref="C250:K250"/>
    <mergeCell ref="C254:K254"/>
    <mergeCell ref="C255:K255"/>
    <mergeCell ref="L262:M262"/>
    <mergeCell ref="L318:M318"/>
    <mergeCell ref="R179:S179"/>
    <mergeCell ref="R296:S296"/>
    <mergeCell ref="R187:S187"/>
    <mergeCell ref="R217:S217"/>
    <mergeCell ref="R273:S273"/>
    <mergeCell ref="C296:K296"/>
    <mergeCell ref="C299:K299"/>
    <mergeCell ref="N300:Q300"/>
    <mergeCell ref="C300:K300"/>
    <mergeCell ref="L299:M299"/>
    <mergeCell ref="N298:Q298"/>
    <mergeCell ref="N299:Q299"/>
    <mergeCell ref="L300:M300"/>
    <mergeCell ref="L298:M298"/>
    <mergeCell ref="C294:K294"/>
    <mergeCell ref="L295:M295"/>
    <mergeCell ref="L294:M294"/>
    <mergeCell ref="C292:K292"/>
    <mergeCell ref="C293:K293"/>
    <mergeCell ref="L293:M293"/>
    <mergeCell ref="C295:K295"/>
    <mergeCell ref="C298:K298"/>
    <mergeCell ref="R289:S289"/>
    <mergeCell ref="N290:Q290"/>
    <mergeCell ref="L296:M296"/>
    <mergeCell ref="N296:Q296"/>
    <mergeCell ref="R294:S294"/>
    <mergeCell ref="L292:M292"/>
    <mergeCell ref="R295:S295"/>
    <mergeCell ref="N293:Q293"/>
    <mergeCell ref="R292:S292"/>
    <mergeCell ref="R290:S290"/>
    <mergeCell ref="C291:K291"/>
    <mergeCell ref="C289:K289"/>
    <mergeCell ref="U289:V289"/>
    <mergeCell ref="R291:S291"/>
    <mergeCell ref="C290:K290"/>
    <mergeCell ref="D287:K287"/>
    <mergeCell ref="L289:M289"/>
    <mergeCell ref="L291:M291"/>
    <mergeCell ref="L290:M290"/>
    <mergeCell ref="C288:K288"/>
    <mergeCell ref="C285:K285"/>
    <mergeCell ref="C286:K286"/>
    <mergeCell ref="N287:Q287"/>
    <mergeCell ref="L285:M285"/>
    <mergeCell ref="L287:M287"/>
    <mergeCell ref="L286:M286"/>
    <mergeCell ref="C283:K283"/>
    <mergeCell ref="L283:M283"/>
    <mergeCell ref="C278:K278"/>
    <mergeCell ref="L278:M278"/>
    <mergeCell ref="L284:M284"/>
    <mergeCell ref="N281:Q281"/>
    <mergeCell ref="N284:Q284"/>
    <mergeCell ref="C281:K281"/>
    <mergeCell ref="L281:M281"/>
    <mergeCell ref="L280:M280"/>
    <mergeCell ref="R284:S284"/>
    <mergeCell ref="N278:Q278"/>
    <mergeCell ref="R281:S281"/>
    <mergeCell ref="N264:Q264"/>
    <mergeCell ref="L261:M261"/>
    <mergeCell ref="R280:S280"/>
    <mergeCell ref="L272:M272"/>
    <mergeCell ref="N271:Q271"/>
    <mergeCell ref="N263:Q263"/>
    <mergeCell ref="L267:M267"/>
    <mergeCell ref="C268:K268"/>
    <mergeCell ref="C256:K256"/>
    <mergeCell ref="C273:K273"/>
    <mergeCell ref="C274:K274"/>
    <mergeCell ref="C265:K265"/>
    <mergeCell ref="C262:K262"/>
    <mergeCell ref="C263:K263"/>
    <mergeCell ref="C260:K260"/>
    <mergeCell ref="C269:K269"/>
    <mergeCell ref="C264:K264"/>
    <mergeCell ref="C259:K259"/>
    <mergeCell ref="C308:K308"/>
    <mergeCell ref="C304:K304"/>
    <mergeCell ref="C303:K303"/>
    <mergeCell ref="C301:K301"/>
    <mergeCell ref="C302:K302"/>
    <mergeCell ref="C305:K305"/>
    <mergeCell ref="C307:K307"/>
    <mergeCell ref="C280:K280"/>
    <mergeCell ref="C284:K284"/>
    <mergeCell ref="N168:Q168"/>
    <mergeCell ref="N169:Q169"/>
    <mergeCell ref="N155:Q155"/>
    <mergeCell ref="N157:Q157"/>
    <mergeCell ref="L274:M274"/>
    <mergeCell ref="L273:M273"/>
    <mergeCell ref="L163:M163"/>
    <mergeCell ref="N163:Q163"/>
    <mergeCell ref="N161:Q161"/>
    <mergeCell ref="N156:Q156"/>
    <mergeCell ref="U272:V272"/>
    <mergeCell ref="U122:V122"/>
    <mergeCell ref="U127:V127"/>
    <mergeCell ref="C261:K261"/>
    <mergeCell ref="C124:K124"/>
    <mergeCell ref="L120:M120"/>
    <mergeCell ref="C127:K127"/>
    <mergeCell ref="L127:M127"/>
    <mergeCell ref="C128:K128"/>
    <mergeCell ref="C129:K129"/>
    <mergeCell ref="C131:K131"/>
    <mergeCell ref="C132:K132"/>
    <mergeCell ref="C121:K121"/>
    <mergeCell ref="C275:K275"/>
    <mergeCell ref="C270:K270"/>
    <mergeCell ref="C272:K272"/>
    <mergeCell ref="C271:K271"/>
    <mergeCell ref="C126:K126"/>
    <mergeCell ref="C133:K133"/>
    <mergeCell ref="C134:K134"/>
    <mergeCell ref="U120:V120"/>
    <mergeCell ref="R140:S140"/>
    <mergeCell ref="R100:S100"/>
    <mergeCell ref="R103:S103"/>
    <mergeCell ref="U128:V128"/>
    <mergeCell ref="U129:V129"/>
    <mergeCell ref="U119:V119"/>
    <mergeCell ref="U101:V101"/>
    <mergeCell ref="U118:V118"/>
    <mergeCell ref="R102:S102"/>
    <mergeCell ref="C107:K107"/>
    <mergeCell ref="U121:V121"/>
    <mergeCell ref="U117:V117"/>
    <mergeCell ref="U109:V109"/>
    <mergeCell ref="N119:Q119"/>
    <mergeCell ref="L117:M117"/>
    <mergeCell ref="L111:M111"/>
    <mergeCell ref="N110:Q110"/>
    <mergeCell ref="R108:S108"/>
    <mergeCell ref="U108:V108"/>
    <mergeCell ref="U113:V113"/>
    <mergeCell ref="U107:V107"/>
    <mergeCell ref="U103:V103"/>
    <mergeCell ref="R118:S118"/>
    <mergeCell ref="R116:S116"/>
    <mergeCell ref="U94:V94"/>
    <mergeCell ref="U100:V100"/>
    <mergeCell ref="R106:S106"/>
    <mergeCell ref="U99:V99"/>
    <mergeCell ref="R97:S97"/>
    <mergeCell ref="U92:V92"/>
    <mergeCell ref="U93:V93"/>
    <mergeCell ref="U89:V89"/>
    <mergeCell ref="U90:V90"/>
    <mergeCell ref="L89:M89"/>
    <mergeCell ref="N89:Q89"/>
    <mergeCell ref="R89:S89"/>
    <mergeCell ref="R90:S90"/>
    <mergeCell ref="R92:S92"/>
    <mergeCell ref="C94:K94"/>
    <mergeCell ref="C90:K90"/>
    <mergeCell ref="U95:V95"/>
    <mergeCell ref="U96:V96"/>
    <mergeCell ref="U97:V97"/>
    <mergeCell ref="U115:V115"/>
    <mergeCell ref="U114:V114"/>
    <mergeCell ref="U110:V110"/>
    <mergeCell ref="U111:V111"/>
    <mergeCell ref="U112:V112"/>
    <mergeCell ref="C109:K109"/>
    <mergeCell ref="C108:K108"/>
    <mergeCell ref="N108:Q108"/>
    <mergeCell ref="R107:S107"/>
    <mergeCell ref="U98:V98"/>
    <mergeCell ref="C106:K106"/>
    <mergeCell ref="U104:V104"/>
    <mergeCell ref="R105:S105"/>
    <mergeCell ref="U105:V105"/>
    <mergeCell ref="U106:V106"/>
    <mergeCell ref="C122:K122"/>
    <mergeCell ref="C123:K123"/>
    <mergeCell ref="N121:Q121"/>
    <mergeCell ref="C120:K120"/>
    <mergeCell ref="C130:K130"/>
    <mergeCell ref="L122:M122"/>
    <mergeCell ref="L128:M128"/>
    <mergeCell ref="L121:M121"/>
    <mergeCell ref="N129:Q129"/>
    <mergeCell ref="N120:Q120"/>
    <mergeCell ref="R124:S124"/>
    <mergeCell ref="L123:M123"/>
    <mergeCell ref="L129:M129"/>
    <mergeCell ref="N128:Q128"/>
    <mergeCell ref="N126:Q126"/>
    <mergeCell ref="L124:M124"/>
    <mergeCell ref="N127:Q127"/>
    <mergeCell ref="R123:S123"/>
    <mergeCell ref="N123:Q123"/>
    <mergeCell ref="N124:Q124"/>
    <mergeCell ref="U134:V134"/>
    <mergeCell ref="C141:K141"/>
    <mergeCell ref="L141:M141"/>
    <mergeCell ref="U136:V136"/>
    <mergeCell ref="C135:K135"/>
    <mergeCell ref="C136:K136"/>
    <mergeCell ref="R136:S136"/>
    <mergeCell ref="N141:Q141"/>
    <mergeCell ref="R135:S135"/>
    <mergeCell ref="L135:M135"/>
    <mergeCell ref="U130:V130"/>
    <mergeCell ref="U131:V131"/>
    <mergeCell ref="R133:S133"/>
    <mergeCell ref="N133:Q133"/>
    <mergeCell ref="L132:M132"/>
    <mergeCell ref="U135:V135"/>
    <mergeCell ref="L133:M133"/>
    <mergeCell ref="N130:Q130"/>
    <mergeCell ref="R130:S130"/>
    <mergeCell ref="U133:V133"/>
    <mergeCell ref="U146:V146"/>
    <mergeCell ref="R146:S146"/>
    <mergeCell ref="R145:S145"/>
    <mergeCell ref="U144:V144"/>
    <mergeCell ref="U145:V145"/>
    <mergeCell ref="N144:Q144"/>
    <mergeCell ref="R144:S144"/>
    <mergeCell ref="U142:V142"/>
    <mergeCell ref="N139:Q139"/>
    <mergeCell ref="R154:S154"/>
    <mergeCell ref="N146:Q146"/>
    <mergeCell ref="N153:Q153"/>
    <mergeCell ref="R150:S150"/>
    <mergeCell ref="U148:V148"/>
    <mergeCell ref="U149:V149"/>
    <mergeCell ref="U150:V150"/>
    <mergeCell ref="U147:V147"/>
    <mergeCell ref="L161:M161"/>
    <mergeCell ref="L162:M162"/>
    <mergeCell ref="C161:K161"/>
    <mergeCell ref="U161:V161"/>
    <mergeCell ref="N162:Q162"/>
    <mergeCell ref="U162:V162"/>
    <mergeCell ref="R162:S162"/>
    <mergeCell ref="U156:V156"/>
    <mergeCell ref="U158:V158"/>
    <mergeCell ref="U160:V160"/>
    <mergeCell ref="R157:S157"/>
    <mergeCell ref="R156:S156"/>
    <mergeCell ref="U153:V153"/>
    <mergeCell ref="U154:V154"/>
    <mergeCell ref="U157:V157"/>
    <mergeCell ref="R153:S153"/>
    <mergeCell ref="R155:S155"/>
    <mergeCell ref="N160:Q160"/>
    <mergeCell ref="R160:S160"/>
    <mergeCell ref="R158:S158"/>
    <mergeCell ref="L154:M154"/>
    <mergeCell ref="L156:M156"/>
    <mergeCell ref="U166:V166"/>
    <mergeCell ref="U165:V165"/>
    <mergeCell ref="R163:S163"/>
    <mergeCell ref="N165:Q165"/>
    <mergeCell ref="N166:Q166"/>
    <mergeCell ref="R165:S165"/>
    <mergeCell ref="R164:S164"/>
    <mergeCell ref="U167:V167"/>
    <mergeCell ref="C168:K168"/>
    <mergeCell ref="L173:M173"/>
    <mergeCell ref="C167:K167"/>
    <mergeCell ref="U168:V168"/>
    <mergeCell ref="U169:V169"/>
    <mergeCell ref="U170:V170"/>
    <mergeCell ref="C169:K169"/>
    <mergeCell ref="R168:S168"/>
    <mergeCell ref="C173:K173"/>
    <mergeCell ref="C177:K177"/>
    <mergeCell ref="C179:K179"/>
    <mergeCell ref="R177:S177"/>
    <mergeCell ref="R172:S172"/>
    <mergeCell ref="C174:K174"/>
    <mergeCell ref="C175:K175"/>
    <mergeCell ref="N175:Q175"/>
    <mergeCell ref="C172:K172"/>
    <mergeCell ref="N180:Q180"/>
    <mergeCell ref="L175:M175"/>
    <mergeCell ref="U171:V171"/>
    <mergeCell ref="U172:V172"/>
    <mergeCell ref="U176:V176"/>
    <mergeCell ref="U177:V177"/>
    <mergeCell ref="U175:V175"/>
    <mergeCell ref="R180:S180"/>
    <mergeCell ref="U179:V179"/>
    <mergeCell ref="U173:V173"/>
    <mergeCell ref="C191:K191"/>
    <mergeCell ref="R183:S183"/>
    <mergeCell ref="U178:V178"/>
    <mergeCell ref="U174:V174"/>
    <mergeCell ref="U195:V195"/>
    <mergeCell ref="U184:V184"/>
    <mergeCell ref="U181:V181"/>
    <mergeCell ref="U182:V182"/>
    <mergeCell ref="U180:V180"/>
    <mergeCell ref="U194:V194"/>
    <mergeCell ref="C186:K186"/>
    <mergeCell ref="U183:V183"/>
    <mergeCell ref="R184:S184"/>
    <mergeCell ref="U185:V185"/>
    <mergeCell ref="R188:S188"/>
    <mergeCell ref="C190:K190"/>
    <mergeCell ref="U186:V186"/>
    <mergeCell ref="N184:Q184"/>
    <mergeCell ref="N183:Q183"/>
    <mergeCell ref="L184:M184"/>
    <mergeCell ref="R186:S186"/>
    <mergeCell ref="N181:Q181"/>
    <mergeCell ref="N182:Q182"/>
    <mergeCell ref="N185:Q185"/>
    <mergeCell ref="R185:S185"/>
    <mergeCell ref="L186:M186"/>
    <mergeCell ref="N186:Q186"/>
    <mergeCell ref="R182:S182"/>
    <mergeCell ref="U198:V198"/>
    <mergeCell ref="R181:S181"/>
    <mergeCell ref="U190:V190"/>
    <mergeCell ref="U191:V191"/>
    <mergeCell ref="U193:V193"/>
    <mergeCell ref="U188:V188"/>
    <mergeCell ref="R198:S198"/>
    <mergeCell ref="R193:S193"/>
    <mergeCell ref="L198:M198"/>
    <mergeCell ref="L205:M205"/>
    <mergeCell ref="U199:V199"/>
    <mergeCell ref="L191:M191"/>
    <mergeCell ref="N197:Q197"/>
    <mergeCell ref="R196:S196"/>
    <mergeCell ref="R194:S194"/>
    <mergeCell ref="R200:S200"/>
    <mergeCell ref="U196:V196"/>
    <mergeCell ref="U197:V197"/>
    <mergeCell ref="U202:V202"/>
    <mergeCell ref="N206:Q206"/>
    <mergeCell ref="R207:S207"/>
    <mergeCell ref="R209:S209"/>
    <mergeCell ref="N204:Q204"/>
    <mergeCell ref="R206:S206"/>
    <mergeCell ref="U206:V206"/>
    <mergeCell ref="U205:V205"/>
    <mergeCell ref="U204:V204"/>
    <mergeCell ref="U219:V219"/>
    <mergeCell ref="R212:S212"/>
    <mergeCell ref="U221:V221"/>
    <mergeCell ref="U224:V224"/>
    <mergeCell ref="U212:V212"/>
    <mergeCell ref="U200:V200"/>
    <mergeCell ref="R205:S205"/>
    <mergeCell ref="U201:V201"/>
    <mergeCell ref="R211:S211"/>
    <mergeCell ref="R222:S222"/>
    <mergeCell ref="U230:V230"/>
    <mergeCell ref="U231:V231"/>
    <mergeCell ref="U233:V233"/>
    <mergeCell ref="U214:V214"/>
    <mergeCell ref="U234:V234"/>
    <mergeCell ref="U237:V237"/>
    <mergeCell ref="U229:V229"/>
    <mergeCell ref="U226:V226"/>
    <mergeCell ref="U225:V225"/>
    <mergeCell ref="U228:V228"/>
    <mergeCell ref="U238:V238"/>
    <mergeCell ref="U235:V235"/>
    <mergeCell ref="U253:V253"/>
    <mergeCell ref="U236:V236"/>
    <mergeCell ref="U241:V241"/>
    <mergeCell ref="U243:V243"/>
    <mergeCell ref="U244:V244"/>
    <mergeCell ref="U242:V242"/>
    <mergeCell ref="U239:V239"/>
    <mergeCell ref="U240:V240"/>
    <mergeCell ref="U247:V247"/>
    <mergeCell ref="U250:V250"/>
    <mergeCell ref="C248:K248"/>
    <mergeCell ref="C247:K247"/>
    <mergeCell ref="L249:M249"/>
    <mergeCell ref="U246:V246"/>
    <mergeCell ref="N248:Q248"/>
    <mergeCell ref="L247:M247"/>
    <mergeCell ref="U248:V248"/>
    <mergeCell ref="N246:Q246"/>
    <mergeCell ref="U251:V251"/>
    <mergeCell ref="N247:Q247"/>
    <mergeCell ref="N250:Q250"/>
    <mergeCell ref="N252:Q252"/>
    <mergeCell ref="R252:S252"/>
    <mergeCell ref="R251:S251"/>
    <mergeCell ref="R249:S249"/>
    <mergeCell ref="R248:S248"/>
    <mergeCell ref="U249:V249"/>
    <mergeCell ref="R247:S247"/>
    <mergeCell ref="C111:K111"/>
    <mergeCell ref="L113:M113"/>
    <mergeCell ref="C158:K158"/>
    <mergeCell ref="C160:K160"/>
    <mergeCell ref="C217:K217"/>
    <mergeCell ref="C113:K113"/>
    <mergeCell ref="L209:M209"/>
    <mergeCell ref="L207:M207"/>
    <mergeCell ref="L118:M118"/>
    <mergeCell ref="L208:M208"/>
    <mergeCell ref="R148:S148"/>
    <mergeCell ref="L160:M160"/>
    <mergeCell ref="C203:K203"/>
    <mergeCell ref="R119:S119"/>
    <mergeCell ref="R122:S122"/>
    <mergeCell ref="L203:M203"/>
    <mergeCell ref="L190:M190"/>
    <mergeCell ref="R199:S199"/>
    <mergeCell ref="N199:Q199"/>
    <mergeCell ref="R120:S120"/>
    <mergeCell ref="L234:M234"/>
    <mergeCell ref="L242:M242"/>
    <mergeCell ref="L239:M239"/>
    <mergeCell ref="N241:Q241"/>
    <mergeCell ref="N207:Q207"/>
    <mergeCell ref="R204:S204"/>
    <mergeCell ref="R216:S216"/>
    <mergeCell ref="L206:M206"/>
    <mergeCell ref="R240:S240"/>
    <mergeCell ref="N242:Q242"/>
    <mergeCell ref="R152:S152"/>
    <mergeCell ref="R161:S161"/>
    <mergeCell ref="N200:Q200"/>
    <mergeCell ref="N195:Q195"/>
    <mergeCell ref="C210:K210"/>
    <mergeCell ref="C194:K194"/>
    <mergeCell ref="C198:K198"/>
    <mergeCell ref="L197:M197"/>
    <mergeCell ref="N194:Q194"/>
    <mergeCell ref="L194:M194"/>
    <mergeCell ref="C110:K110"/>
    <mergeCell ref="C114:K114"/>
    <mergeCell ref="C238:K238"/>
    <mergeCell ref="C228:K228"/>
    <mergeCell ref="C231:K231"/>
    <mergeCell ref="C187:K187"/>
    <mergeCell ref="C116:K116"/>
    <mergeCell ref="C201:K201"/>
    <mergeCell ref="C233:K233"/>
    <mergeCell ref="C227:K227"/>
    <mergeCell ref="C239:K239"/>
    <mergeCell ref="L112:M112"/>
    <mergeCell ref="C222:K222"/>
    <mergeCell ref="C195:K195"/>
    <mergeCell ref="C218:K218"/>
    <mergeCell ref="C215:K215"/>
    <mergeCell ref="C219:K219"/>
    <mergeCell ref="C221:K221"/>
    <mergeCell ref="L221:M221"/>
    <mergeCell ref="L222:M222"/>
    <mergeCell ref="N148:Q148"/>
    <mergeCell ref="C193:K193"/>
    <mergeCell ref="N193:Q193"/>
    <mergeCell ref="C188:K188"/>
    <mergeCell ref="C183:K183"/>
    <mergeCell ref="N174:Q174"/>
    <mergeCell ref="C162:K162"/>
    <mergeCell ref="C163:K163"/>
    <mergeCell ref="L188:M188"/>
    <mergeCell ref="L181:M181"/>
    <mergeCell ref="C249:K249"/>
    <mergeCell ref="C243:K243"/>
    <mergeCell ref="C234:K234"/>
    <mergeCell ref="C235:K235"/>
    <mergeCell ref="C237:K237"/>
    <mergeCell ref="C236:K236"/>
    <mergeCell ref="C241:K241"/>
    <mergeCell ref="C244:K244"/>
    <mergeCell ref="C240:K240"/>
    <mergeCell ref="C246:K246"/>
    <mergeCell ref="U273:V273"/>
    <mergeCell ref="U274:V274"/>
    <mergeCell ref="U265:V265"/>
    <mergeCell ref="R286:S286"/>
    <mergeCell ref="R259:S259"/>
    <mergeCell ref="N260:Q260"/>
    <mergeCell ref="R262:S262"/>
    <mergeCell ref="R285:S285"/>
    <mergeCell ref="N262:Q262"/>
    <mergeCell ref="U280:V280"/>
    <mergeCell ref="U298:V298"/>
    <mergeCell ref="U299:V299"/>
    <mergeCell ref="U292:V292"/>
    <mergeCell ref="R268:S268"/>
    <mergeCell ref="U294:V294"/>
    <mergeCell ref="U275:V275"/>
    <mergeCell ref="R288:S288"/>
    <mergeCell ref="U290:V290"/>
    <mergeCell ref="U288:V288"/>
    <mergeCell ref="R293:S293"/>
    <mergeCell ref="U296:V296"/>
    <mergeCell ref="U283:V283"/>
    <mergeCell ref="U284:V284"/>
    <mergeCell ref="U293:V293"/>
    <mergeCell ref="U295:V295"/>
    <mergeCell ref="U291:V291"/>
    <mergeCell ref="U285:V285"/>
    <mergeCell ref="U286:V286"/>
    <mergeCell ref="U287:V287"/>
    <mergeCell ref="U301:V301"/>
    <mergeCell ref="U302:V302"/>
    <mergeCell ref="R305:S305"/>
    <mergeCell ref="R301:S301"/>
    <mergeCell ref="R302:S302"/>
    <mergeCell ref="U300:V300"/>
    <mergeCell ref="R303:S303"/>
    <mergeCell ref="U303:V303"/>
    <mergeCell ref="U304:V304"/>
    <mergeCell ref="R306:S306"/>
    <mergeCell ref="U305:V305"/>
    <mergeCell ref="N305:Q305"/>
    <mergeCell ref="N316:Q316"/>
    <mergeCell ref="N312:Q312"/>
    <mergeCell ref="N313:Q313"/>
    <mergeCell ref="N314:Q314"/>
    <mergeCell ref="R308:S308"/>
    <mergeCell ref="N306:Q306"/>
    <mergeCell ref="U308:V308"/>
    <mergeCell ref="U307:V307"/>
    <mergeCell ref="L311:M311"/>
    <mergeCell ref="N307:Q307"/>
    <mergeCell ref="N311:Q311"/>
    <mergeCell ref="R314:S314"/>
    <mergeCell ref="R316:S316"/>
    <mergeCell ref="U311:V311"/>
    <mergeCell ref="R312:S312"/>
    <mergeCell ref="U313:V313"/>
    <mergeCell ref="U310:V310"/>
    <mergeCell ref="U314:V314"/>
    <mergeCell ref="U315:V315"/>
    <mergeCell ref="U312:V312"/>
    <mergeCell ref="U330:V330"/>
    <mergeCell ref="U336:V336"/>
    <mergeCell ref="R331:S331"/>
    <mergeCell ref="U322:V322"/>
    <mergeCell ref="U316:V316"/>
    <mergeCell ref="U325:V325"/>
    <mergeCell ref="U326:V326"/>
    <mergeCell ref="R356:S356"/>
    <mergeCell ref="R345:S345"/>
    <mergeCell ref="U340:V340"/>
    <mergeCell ref="R343:S343"/>
    <mergeCell ref="R348:S348"/>
    <mergeCell ref="R346:S346"/>
    <mergeCell ref="U345:V345"/>
    <mergeCell ref="U341:V341"/>
    <mergeCell ref="R350:S350"/>
    <mergeCell ref="U350:V350"/>
    <mergeCell ref="C335:K335"/>
    <mergeCell ref="R347:S347"/>
    <mergeCell ref="U339:V339"/>
    <mergeCell ref="C336:K336"/>
    <mergeCell ref="R342:S342"/>
    <mergeCell ref="U347:V347"/>
    <mergeCell ref="R337:S337"/>
    <mergeCell ref="R341:S341"/>
    <mergeCell ref="R336:S336"/>
    <mergeCell ref="U346:V346"/>
    <mergeCell ref="U337:V337"/>
    <mergeCell ref="R334:S334"/>
    <mergeCell ref="U338:V338"/>
    <mergeCell ref="U342:V342"/>
    <mergeCell ref="R335:S335"/>
    <mergeCell ref="R339:S339"/>
    <mergeCell ref="R340:S340"/>
    <mergeCell ref="R338:S338"/>
    <mergeCell ref="R357:S357"/>
    <mergeCell ref="U357:V357"/>
    <mergeCell ref="R354:S354"/>
    <mergeCell ref="R355:S355"/>
    <mergeCell ref="U353:V353"/>
    <mergeCell ref="U351:V351"/>
    <mergeCell ref="U352:V352"/>
    <mergeCell ref="U354:V354"/>
    <mergeCell ref="R353:S353"/>
    <mergeCell ref="R352:S352"/>
    <mergeCell ref="R307:S307"/>
    <mergeCell ref="R319:S319"/>
    <mergeCell ref="R219:S219"/>
    <mergeCell ref="U355:V355"/>
    <mergeCell ref="U356:V356"/>
    <mergeCell ref="R351:S351"/>
    <mergeCell ref="U343:V343"/>
    <mergeCell ref="U348:V348"/>
    <mergeCell ref="R349:S349"/>
    <mergeCell ref="U349:V349"/>
    <mergeCell ref="U331:V331"/>
    <mergeCell ref="U329:V329"/>
    <mergeCell ref="U334:V334"/>
    <mergeCell ref="U332:V332"/>
    <mergeCell ref="U335:V335"/>
    <mergeCell ref="U328:V328"/>
    <mergeCell ref="U333:V333"/>
    <mergeCell ref="B28:D28"/>
    <mergeCell ref="I28:J28"/>
    <mergeCell ref="I29:J29"/>
    <mergeCell ref="F28:G28"/>
    <mergeCell ref="F29:G29"/>
    <mergeCell ref="R315:S315"/>
    <mergeCell ref="R313:S313"/>
    <mergeCell ref="R311:S311"/>
    <mergeCell ref="C112:K112"/>
    <mergeCell ref="C205:K205"/>
    <mergeCell ref="U327:V327"/>
    <mergeCell ref="U324:V324"/>
    <mergeCell ref="U317:V317"/>
    <mergeCell ref="U318:V318"/>
    <mergeCell ref="U323:V323"/>
    <mergeCell ref="U320:V320"/>
    <mergeCell ref="U252:V252"/>
    <mergeCell ref="R253:S253"/>
    <mergeCell ref="N254:Q254"/>
    <mergeCell ref="R254:S254"/>
    <mergeCell ref="C224:K224"/>
    <mergeCell ref="C229:K229"/>
    <mergeCell ref="C226:K226"/>
    <mergeCell ref="R228:S228"/>
    <mergeCell ref="L227:M227"/>
    <mergeCell ref="R225:S225"/>
    <mergeCell ref="R320:S320"/>
    <mergeCell ref="U319:V319"/>
    <mergeCell ref="C242:K242"/>
    <mergeCell ref="L243:M243"/>
    <mergeCell ref="L241:M241"/>
    <mergeCell ref="U306:V306"/>
    <mergeCell ref="R310:S310"/>
    <mergeCell ref="R304:S304"/>
    <mergeCell ref="C282:V282"/>
    <mergeCell ref="N255:Q255"/>
    <mergeCell ref="C251:K251"/>
    <mergeCell ref="L254:M254"/>
    <mergeCell ref="L255:M255"/>
    <mergeCell ref="C253:K253"/>
    <mergeCell ref="C252:K252"/>
    <mergeCell ref="L253:M253"/>
    <mergeCell ref="U29:V29"/>
    <mergeCell ref="N224:Q224"/>
    <mergeCell ref="N225:Q225"/>
    <mergeCell ref="L223:M223"/>
    <mergeCell ref="C117:K117"/>
    <mergeCell ref="B29:D29"/>
    <mergeCell ref="N203:Q203"/>
    <mergeCell ref="L29:S29"/>
    <mergeCell ref="R201:S201"/>
    <mergeCell ref="R203:S203"/>
    <mergeCell ref="L28:S28"/>
    <mergeCell ref="U22:V22"/>
    <mergeCell ref="U23:V23"/>
    <mergeCell ref="U25:V25"/>
    <mergeCell ref="U26:V26"/>
    <mergeCell ref="U28:V28"/>
  </mergeCells>
  <phoneticPr fontId="20" type="noConversion"/>
  <pageMargins left="0.19685039370078741" right="0.19685039370078741" top="0.19685039370078741" bottom="0.19685039370078741" header="0.31496062992125984" footer="0.31496062992125984"/>
  <pageSetup paperSize="9" scale="73" orientation="landscape" verticalDpi="0" r:id="rId1"/>
  <rowBreaks count="10" manualBreakCount="10">
    <brk id="40" max="22" man="1"/>
    <brk id="77" max="22" man="1"/>
    <brk id="108" max="22" man="1"/>
    <brk id="144" max="22" man="1"/>
    <brk id="178" max="22" man="1"/>
    <brk id="214" max="22" man="1"/>
    <brk id="247" max="22" man="1"/>
    <brk id="284" max="22" man="1"/>
    <brk id="321" max="23" man="1"/>
    <brk id="357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1216030</vt:lpstr>
      <vt:lpstr>'1216030'!Область_друку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Алена</dc:creator>
  <cp:lastModifiedBy>Ліщук Петро Андрійович</cp:lastModifiedBy>
  <cp:lastPrinted>2020-02-17T14:26:35Z</cp:lastPrinted>
  <dcterms:created xsi:type="dcterms:W3CDTF">2013-03-19T08:17:06Z</dcterms:created>
  <dcterms:modified xsi:type="dcterms:W3CDTF">2020-02-17T14:26:46Z</dcterms:modified>
</cp:coreProperties>
</file>