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2401\Паспорти УКІ\"/>
    </mc:Choice>
  </mc:AlternateContent>
  <bookViews>
    <workbookView xWindow="0" yWindow="0" windowWidth="28800" windowHeight="12435"/>
  </bookViews>
  <sheets>
    <sheet name="1416030" sheetId="2" r:id="rId1"/>
  </sheets>
  <definedNames>
    <definedName name="_xlnm.Print_Area" localSheetId="0">'1416030'!$A$1:$BL$296</definedName>
  </definedNames>
  <calcPr calcId="152511"/>
</workbook>
</file>

<file path=xl/calcChain.xml><?xml version="1.0" encoding="utf-8"?>
<calcChain xmlns="http://schemas.openxmlformats.org/spreadsheetml/2006/main">
  <c r="AO117" i="2" l="1"/>
  <c r="BE117" i="2" s="1"/>
  <c r="AO185" i="2"/>
  <c r="AO178" i="2"/>
  <c r="AO173" i="2"/>
  <c r="AO180" i="2" s="1"/>
  <c r="AO279" i="2"/>
  <c r="AO256" i="2"/>
  <c r="AO253" i="2"/>
  <c r="BE250" i="2"/>
  <c r="AO249" i="2"/>
  <c r="AO255" i="2" s="1"/>
  <c r="BE255" i="2" s="1"/>
  <c r="AO236" i="2"/>
  <c r="AO241" i="2"/>
  <c r="BE241" i="2" s="1"/>
  <c r="AW268" i="2"/>
  <c r="AO216" i="2"/>
  <c r="AO221" i="2"/>
  <c r="AO223" i="2"/>
  <c r="AO215" i="2"/>
  <c r="AO219" i="2" s="1"/>
  <c r="BE219" i="2" s="1"/>
  <c r="AO222" i="2"/>
  <c r="BE222" i="2" s="1"/>
  <c r="AO158" i="2"/>
  <c r="BE158" i="2" s="1"/>
  <c r="BE217" i="2"/>
  <c r="AK57" i="2"/>
  <c r="AK59" i="2"/>
  <c r="AC62" i="2"/>
  <c r="AS62" i="2"/>
  <c r="AK66" i="2"/>
  <c r="AS66" i="2"/>
  <c r="AC67" i="2"/>
  <c r="AB77" i="2" s="1"/>
  <c r="AR77" i="2" s="1"/>
  <c r="AS67" i="2"/>
  <c r="AJ76" i="2"/>
  <c r="AR76" i="2"/>
  <c r="AJ77" i="2"/>
  <c r="AO87" i="2"/>
  <c r="BE87" i="2" s="1"/>
  <c r="AO88" i="2"/>
  <c r="BE88" i="2" s="1"/>
  <c r="BE89" i="2"/>
  <c r="BE90" i="2"/>
  <c r="BE92" i="2"/>
  <c r="BE93" i="2"/>
  <c r="BE94" i="2"/>
  <c r="BE95" i="2"/>
  <c r="BE96" i="2"/>
  <c r="AO99" i="2"/>
  <c r="BE99" i="2"/>
  <c r="AO101" i="2"/>
  <c r="BE101" i="2"/>
  <c r="AO102" i="2"/>
  <c r="AO104" i="2"/>
  <c r="BE104" i="2" s="1"/>
  <c r="AO105" i="2"/>
  <c r="BE105" i="2" s="1"/>
  <c r="AO106" i="2"/>
  <c r="BE106" i="2" s="1"/>
  <c r="AO107" i="2"/>
  <c r="BE107" i="2" s="1"/>
  <c r="AO108" i="2"/>
  <c r="BE108" i="2" s="1"/>
  <c r="AO114" i="2"/>
  <c r="AC58" i="2" s="1"/>
  <c r="AS58" i="2" s="1"/>
  <c r="BE115" i="2"/>
  <c r="AO127" i="2"/>
  <c r="BE127" i="2" s="1"/>
  <c r="BE128" i="2"/>
  <c r="BE129" i="2"/>
  <c r="BE131" i="2"/>
  <c r="BE132" i="2"/>
  <c r="AO134" i="2"/>
  <c r="BE134" i="2" s="1"/>
  <c r="AO135" i="2"/>
  <c r="BE135" i="2" s="1"/>
  <c r="AO137" i="2"/>
  <c r="BE137" i="2" s="1"/>
  <c r="AO138" i="2"/>
  <c r="BE138" i="2" s="1"/>
  <c r="BE145" i="2"/>
  <c r="AO146" i="2"/>
  <c r="AO144" i="2"/>
  <c r="BE147" i="2"/>
  <c r="BE148" i="2"/>
  <c r="BE150" i="2"/>
  <c r="BE151" i="2"/>
  <c r="BE152" i="2"/>
  <c r="BE153" i="2"/>
  <c r="AO155" i="2"/>
  <c r="BE155" i="2"/>
  <c r="AO157" i="2"/>
  <c r="BE157" i="2"/>
  <c r="AO161" i="2"/>
  <c r="BE161" i="2"/>
  <c r="AP167" i="2"/>
  <c r="AQ167" i="2"/>
  <c r="AR167" i="2"/>
  <c r="AS167" i="2"/>
  <c r="AT167" i="2"/>
  <c r="AU167" i="2"/>
  <c r="AV167" i="2"/>
  <c r="AO168" i="2"/>
  <c r="BE168" i="2" s="1"/>
  <c r="AP168" i="2"/>
  <c r="AQ168" i="2"/>
  <c r="AR168" i="2"/>
  <c r="AS168" i="2"/>
  <c r="AT168" i="2"/>
  <c r="AU168" i="2"/>
  <c r="AV168" i="2"/>
  <c r="AO169" i="2"/>
  <c r="BE169" i="2" s="1"/>
  <c r="BE170" i="2"/>
  <c r="BE172" i="2"/>
  <c r="AP173" i="2"/>
  <c r="AP178" i="2" s="1"/>
  <c r="AQ173" i="2"/>
  <c r="AQ178" i="2" s="1"/>
  <c r="AR173" i="2"/>
  <c r="AS173" i="2"/>
  <c r="AS178" i="2"/>
  <c r="AT173" i="2"/>
  <c r="AT178" i="2"/>
  <c r="AU173" i="2"/>
  <c r="AU178" i="2"/>
  <c r="AV173" i="2"/>
  <c r="BE174" i="2"/>
  <c r="AO175" i="2"/>
  <c r="AO182" i="2"/>
  <c r="AP175" i="2"/>
  <c r="AP181" i="2"/>
  <c r="AQ175" i="2"/>
  <c r="AQ181" i="2"/>
  <c r="AR175" i="2"/>
  <c r="AR181" i="2"/>
  <c r="AS175" i="2"/>
  <c r="AS181" i="2"/>
  <c r="AT175" i="2"/>
  <c r="AU175" i="2"/>
  <c r="AU181" i="2" s="1"/>
  <c r="AV175" i="2"/>
  <c r="AV181" i="2"/>
  <c r="BE176" i="2"/>
  <c r="AR178" i="2"/>
  <c r="AV178" i="2"/>
  <c r="BE178" i="2"/>
  <c r="AP179" i="2"/>
  <c r="AQ179" i="2"/>
  <c r="AR179" i="2"/>
  <c r="AS179" i="2"/>
  <c r="AT179" i="2"/>
  <c r="AU179" i="2"/>
  <c r="AV179" i="2"/>
  <c r="AP180" i="2"/>
  <c r="AQ180" i="2"/>
  <c r="AR180" i="2"/>
  <c r="AS180" i="2"/>
  <c r="AT180" i="2"/>
  <c r="AU180" i="2"/>
  <c r="AV180" i="2"/>
  <c r="AO181" i="2"/>
  <c r="AO188" i="2"/>
  <c r="BE188" i="2" s="1"/>
  <c r="AT181" i="2"/>
  <c r="AP182" i="2"/>
  <c r="AQ182" i="2"/>
  <c r="AR182" i="2"/>
  <c r="AS182" i="2"/>
  <c r="AT182" i="2"/>
  <c r="AU182" i="2"/>
  <c r="AV182" i="2"/>
  <c r="AO183" i="2"/>
  <c r="BE183" i="2"/>
  <c r="BE185" i="2"/>
  <c r="BE196" i="2"/>
  <c r="BE200" i="2"/>
  <c r="AO202" i="2"/>
  <c r="BE202" i="2" s="1"/>
  <c r="AO208" i="2"/>
  <c r="AC63" i="2" s="1"/>
  <c r="AS63" i="2" s="1"/>
  <c r="BE209" i="2"/>
  <c r="BE210" i="2"/>
  <c r="BE211" i="2"/>
  <c r="BE212" i="2"/>
  <c r="BE213" i="2"/>
  <c r="BE216" i="2"/>
  <c r="AO220" i="2"/>
  <c r="AO231" i="2"/>
  <c r="AC64" i="2"/>
  <c r="AS64" i="2"/>
  <c r="BE232" i="2"/>
  <c r="BE233" i="2"/>
  <c r="BE235" i="2"/>
  <c r="BE236" i="2"/>
  <c r="AO238" i="2"/>
  <c r="BE238" i="2"/>
  <c r="BE239" i="2"/>
  <c r="AO247" i="2"/>
  <c r="AC65" i="2"/>
  <c r="AS65" i="2"/>
  <c r="BE249" i="2"/>
  <c r="BE256" i="2"/>
  <c r="BE262" i="2"/>
  <c r="BE264" i="2"/>
  <c r="AW266" i="2"/>
  <c r="BE266" i="2"/>
  <c r="BE268" i="2"/>
  <c r="BE274" i="2"/>
  <c r="BE276" i="2"/>
  <c r="BE277" i="2"/>
  <c r="BE279" i="2"/>
  <c r="AO280" i="2"/>
  <c r="AP280" i="2"/>
  <c r="AQ280" i="2"/>
  <c r="AR280" i="2"/>
  <c r="AS280" i="2"/>
  <c r="AT280" i="2"/>
  <c r="AU280" i="2"/>
  <c r="AV280" i="2"/>
  <c r="BE280" i="2"/>
  <c r="AO281" i="2"/>
  <c r="BE281" i="2"/>
  <c r="AP281" i="2"/>
  <c r="AQ281" i="2"/>
  <c r="AR281" i="2"/>
  <c r="AS281" i="2"/>
  <c r="AT281" i="2"/>
  <c r="AU281" i="2"/>
  <c r="AV281" i="2"/>
  <c r="AO282" i="2"/>
  <c r="AP282" i="2"/>
  <c r="AQ282" i="2"/>
  <c r="AR282" i="2"/>
  <c r="AS282" i="2"/>
  <c r="AT282" i="2"/>
  <c r="AU282" i="2"/>
  <c r="AV282" i="2"/>
  <c r="BE282" i="2"/>
  <c r="BE284" i="2"/>
  <c r="A294" i="2"/>
  <c r="AC59" i="2"/>
  <c r="AS59" i="2" s="1"/>
  <c r="AO156" i="2"/>
  <c r="BE156" i="2"/>
  <c r="BE146" i="2"/>
  <c r="BE102" i="2"/>
  <c r="BE253" i="2"/>
  <c r="BE223" i="2"/>
  <c r="AO198" i="2"/>
  <c r="BE198" i="2" s="1"/>
  <c r="BE114" i="2"/>
  <c r="AO98" i="2"/>
  <c r="BE98" i="2"/>
  <c r="AO160" i="2"/>
  <c r="BE160" i="2" s="1"/>
  <c r="BE221" i="2"/>
  <c r="BE181" i="2"/>
  <c r="AO100" i="2"/>
  <c r="BE100" i="2" s="1"/>
  <c r="BE231" i="2"/>
  <c r="BE175" i="2"/>
  <c r="AO252" i="2"/>
  <c r="BE252" i="2" s="1"/>
  <c r="BE173" i="2"/>
  <c r="AC60" i="2"/>
  <c r="AS60" i="2" s="1"/>
  <c r="BE144" i="2"/>
  <c r="AO225" i="2"/>
  <c r="BE225" i="2"/>
  <c r="BE247" i="2"/>
  <c r="BE208" i="2"/>
  <c r="BE215" i="2"/>
  <c r="AO121" i="2"/>
  <c r="BE121" i="2"/>
  <c r="AO119" i="2"/>
  <c r="BE119" i="2"/>
  <c r="BE182" i="2"/>
  <c r="AO189" i="2"/>
  <c r="BE189" i="2" s="1"/>
  <c r="BE220" i="2"/>
  <c r="AK68" i="2"/>
  <c r="AO179" i="2"/>
  <c r="AO190" i="2"/>
  <c r="BE190" i="2"/>
  <c r="AJ75" i="2"/>
  <c r="AJ78" i="2" s="1"/>
  <c r="I23" i="2"/>
  <c r="AO186" i="2"/>
  <c r="BE186" i="2"/>
  <c r="BE179" i="2"/>
  <c r="AO187" i="2" l="1"/>
  <c r="BE187" i="2" s="1"/>
  <c r="BE180" i="2"/>
  <c r="AO167" i="2"/>
  <c r="AO86" i="2"/>
  <c r="BE86" i="2" l="1"/>
  <c r="AC57" i="2"/>
  <c r="AC61" i="2"/>
  <c r="AS61" i="2" s="1"/>
  <c r="BE167" i="2"/>
  <c r="AS57" i="2" l="1"/>
  <c r="AC68" i="2"/>
  <c r="AS68" i="2" l="1"/>
  <c r="AS22" i="2"/>
  <c r="U22" i="2" s="1"/>
  <c r="AB75" i="2"/>
  <c r="AR75" i="2" l="1"/>
  <c r="AB78" i="2"/>
  <c r="AR78" i="2" s="1"/>
</calcChain>
</file>

<file path=xl/sharedStrings.xml><?xml version="1.0" encoding="utf-8"?>
<sst xmlns="http://schemas.openxmlformats.org/spreadsheetml/2006/main" count="582" uniqueCount="238">
  <si>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</si>
  <si>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</si>
  <si>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</si>
  <si>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</si>
  <si>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</si>
  <si>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</si>
  <si>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</si>
  <si>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</si>
  <si>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</si>
  <si>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</si>
  <si>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</si>
  <si>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</si>
  <si>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</si>
  <si>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</si>
  <si>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</si>
  <si>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</si>
  <si>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</si>
  <si>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</si>
  <si>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</si>
  <si>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</si>
  <si>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</si>
  <si>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</si>
  <si>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</si>
  <si>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</si>
  <si>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</si>
  <si>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</si>
  <si>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</si>
  <si>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</si>
  <si>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</si>
  <si>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</si>
  <si>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</si>
  <si>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</si>
  <si>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</si>
  <si>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</si>
  <si>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</si>
  <si>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</si>
  <si>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</si>
  <si>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</si>
  <si>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</si>
  <si>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</si>
  <si>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</si>
  <si>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</si>
  <si>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</si>
  <si>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</si>
  <si>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</si>
  <si>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</si>
  <si>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</si>
  <si>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</si>
  <si>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</si>
  <si>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</si>
  <si>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</si>
  <si>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</si>
  <si>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</si>
  <si>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</si>
  <si>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</si>
  <si>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</si>
  <si>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</si>
  <si>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</si>
  <si>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</si>
  <si>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</si>
  <si>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</si>
  <si>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</si>
  <si>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</si>
  <si>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</si>
  <si>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</si>
  <si>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</si>
  <si>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</si>
  <si>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</si>
  <si>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</si>
  <si>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</si>
  <si>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</si>
  <si>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</si>
  <si>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</si>
  <si>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</si>
  <si>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</si>
  <si>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</si>
  <si>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</si>
  <si>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</si>
  <si>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</si>
  <si>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</si>
  <si>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</si>
  <si>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</si>
  <si>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</si>
  <si>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</si>
  <si>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</si>
  <si>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</si>
  <si>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</si>
  <si>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</si>
  <si>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</si>
  <si>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</si>
  <si>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</si>
  <si>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</si>
  <si>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</si>
  <si>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</si>
  <si>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</si>
  <si>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</si>
  <si>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</si>
  <si>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</si>
  <si>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</si>
  <si>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</si>
  <si>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</si>
  <si>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</si>
  <si>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</si>
  <si>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</si>
  <si>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</si>
  <si>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</si>
  <si>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</si>
  <si>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</si>
  <si>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</si>
  <si>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</si>
  <si>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</si>
  <si>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</si>
  <si>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</si>
  <si>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</si>
  <si>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</si>
  <si>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</si>
  <si>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</si>
  <si>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</si>
  <si>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</si>
  <si>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</si>
  <si>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</si>
  <si>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</si>
  <si>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</si>
  <si>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</si>
  <si>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проведення просвітницької діяльності, спрямованої на підвищення рівня екологічної свідомості громадян</t>
  </si>
  <si>
    <t xml:space="preserve">витрати на проведення просвітницької діяльності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</si>
  <si>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</si>
  <si>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</si>
  <si>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</si>
  <si>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</si>
  <si>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</si>
  <si>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</si>
  <si>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</si>
  <si>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</si>
  <si>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</si>
  <si>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</si>
  <si>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</si>
  <si>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</si>
  <si>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</si>
  <si>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договір</t>
  </si>
  <si>
    <t xml:space="preserve">розчистка водовідвідних каналів по місту </t>
  </si>
  <si>
    <t>штатний розпис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</si>
  <si>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</si>
  <si>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</si>
  <si>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</si>
  <si>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</si>
  <si>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</si>
  <si>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</si>
  <si>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</si>
  <si>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</si>
  <si>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</si>
  <si>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</si>
  <si>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</si>
  <si>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</si>
  <si>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</si>
  <si>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</si>
  <si>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</si>
  <si>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</si>
  <si>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обсяг видатків на розробку проєктів земельних ділянок кладовищ ОТГ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</si>
  <si>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</si>
  <si>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</si>
  <si>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</si>
  <si>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</si>
  <si>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</si>
  <si>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обсяг видатків, в т. ч.</t>
  </si>
  <si>
    <t>тис. м</t>
  </si>
  <si>
    <t>кількість світлофорних об'єктів, які  планується  утримувати</t>
  </si>
  <si>
    <t>темп зростання середньої вартості  утримання світлофорних об'єктів в порівнянні з попереднім роком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</si>
  <si>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</si>
  <si>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</si>
  <si>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</si>
  <si>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</si>
  <si>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</si>
  <si>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</si>
  <si>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</si>
  <si>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</si>
  <si>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</si>
  <si>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</si>
  <si>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</si>
  <si>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</si>
  <si>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</si>
  <si>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</si>
  <si>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</si>
  <si>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</si>
  <si>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В. о. начальника управління комунальної інфраструктури</t>
  </si>
  <si>
    <t>середня вартість утримання 1 світлофорного об'єкту ( в т. ч. витрати на поточний ремонт, матеріали)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</si>
  <si>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</si>
  <si>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</si>
  <si>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</si>
  <si>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>розрхунок</t>
  </si>
  <si>
    <t xml:space="preserve">кількість біотуалетів, які планується утримувати </t>
  </si>
  <si>
    <t>лист-звернення</t>
  </si>
  <si>
    <t>бюджетної програми місцевого бюджету на 2023  рік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</si>
  <si>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</si>
  <si>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</si>
  <si>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популяризації та ефективного впровадження програм у сфері житлово-комунального господарства на 2019 – 2023 роки</t>
  </si>
  <si>
    <t xml:space="preserve">обсяг видатків на капітальний ремонт прибудинкової території за адресою вул. Свободи, 22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</si>
  <si>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</si>
  <si>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впровадження програм у сфері житлово-комунального господарства на 2019 – 2023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21.12.2022 року № 12 "Про бюджет Хмельницької міської територіальної громади на 2023 рік"</t>
  </si>
  <si>
    <t>Сергій ЯМЧУК</t>
  </si>
  <si>
    <t>(Власне ім'я, ПРІЗВИЩЕ)</t>
  </si>
  <si>
    <t>Василь КАБАЛЬСЬКИЙ</t>
  </si>
  <si>
    <t>поточне утримання ланки із збирання небезпечних відходів у складі побутових</t>
  </si>
  <si>
    <t>темп зменшення середньої вартості заготівлі 1 т протиожеледних матеріалів в порівнянні з попереднім роком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</si>
  <si>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</si>
  <si>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>питома вага площі кладовищ, що необхідно утримувати, до загальної площі кладовищ, що заплановано утримувати</t>
  </si>
  <si>
    <t>Завдання 11.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</si>
  <si>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</si>
  <si>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>утримання біотуалетів (5 місяців)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</si>
  <si>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</si>
  <si>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</si>
  <si>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темп зростання витрат на поточний ремонт та утриманню мереж зовнішнього освітлення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</si>
  <si>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</si>
  <si>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</si>
  <si>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</si>
  <si>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</si>
  <si>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</si>
  <si>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 xml:space="preserve">відомість обсягів робіт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</si>
  <si>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</si>
  <si>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</si>
  <si>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</si>
  <si>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</si>
  <si>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</si>
  <si>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 xml:space="preserve">середньомісячні витрати на утримання 1 біотуалету </t>
  </si>
  <si>
    <t>витрати на поточний ремонт зелених насаджень в поймі р. Південний Буг</t>
  </si>
  <si>
    <t>середні витрати на капітальний ремонт 1 об'єкту</t>
  </si>
  <si>
    <t>кількість об'єктів, що планується відремонтувати</t>
  </si>
  <si>
    <t xml:space="preserve">пропозиції відділу з благоустрою </t>
  </si>
  <si>
    <t>питома вага кількості об'єктів, які планується відремонтувати до кількості, що потребують ремонту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</si>
  <si>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</si>
  <si>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середні витрати на утримання 1 кв. м площі території</t>
  </si>
  <si>
    <t>питома вага площі територій, що заплановано утримувати до площі території, що необхідно утримувати</t>
  </si>
  <si>
    <t>офіційна інформація ГК "Нафтогаз України"</t>
  </si>
  <si>
    <t>середні витрати на утримання 1000 м протяжності території</t>
  </si>
  <si>
    <t>площа території, яку планується утримувати (косіння трави в місцях загального користування)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</si>
  <si>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</si>
  <si>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>середні витрати утримання 1 га кладовища на рік</t>
  </si>
  <si>
    <t>кількість пам'ятників, які планується відремонтувати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</si>
</sst>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1" formatCode="0.0"/>
    <numFmt numFmtId="185" formatCode="#,##0.000"/>
    <numFmt numFmtId="186" formatCode="#,##0.0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4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179" fontId="24" fillId="2" borderId="0" xfId="0" applyNumberFormat="1" applyFont="1" applyFill="1" applyBorder="1"/>
    <xf numFmtId="2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4" fontId="3" fillId="2" borderId="3" xfId="2" applyNumberFormat="1" applyFont="1" applyFill="1" applyBorder="1" applyAlignment="1">
      <alignment vertical="center" wrapText="1"/>
    </xf>
    <xf numFmtId="4" fontId="3" fillId="2" borderId="4" xfId="2" applyNumberFormat="1" applyFont="1" applyFill="1" applyBorder="1" applyAlignment="1">
      <alignment vertical="center" wrapText="1"/>
    </xf>
    <xf numFmtId="186" fontId="3" fillId="2" borderId="5" xfId="2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3" fillId="2" borderId="5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6" xfId="2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181" fontId="17" fillId="2" borderId="6" xfId="0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2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14" fontId="27" fillId="0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179" fontId="3" fillId="2" borderId="6" xfId="0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185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/>
    </xf>
    <xf numFmtId="185" fontId="17" fillId="2" borderId="6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96"/>
  <sheetViews>
    <sheetView tabSelected="1" view="pageBreakPreview" topLeftCell="A269" zoomScaleNormal="100" zoomScaleSheetLayoutView="100" workbookViewId="0">
      <selection activeCell="R301" sqref="R301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710937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50" t="s">
        <v>18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</row>
    <row r="2" spans="1:77" ht="15.95" customHeight="1" x14ac:dyDescent="0.2">
      <c r="AO2" s="145" t="s">
        <v>0</v>
      </c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</row>
    <row r="3" spans="1:77" ht="15" customHeight="1" x14ac:dyDescent="0.2">
      <c r="AO3" s="173" t="s">
        <v>153</v>
      </c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</row>
    <row r="4" spans="1:77" ht="32.1" customHeight="1" x14ac:dyDescent="0.25">
      <c r="AO4" s="151" t="s">
        <v>62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77" x14ac:dyDescent="0.2">
      <c r="AO5" s="157" t="s">
        <v>6</v>
      </c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77" ht="7.5" customHeight="1" x14ac:dyDescent="0.2"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</row>
    <row r="7" spans="1:77" ht="12.75" customHeight="1" x14ac:dyDescent="0.2">
      <c r="AO7" s="155">
        <v>44949</v>
      </c>
      <c r="AP7" s="156"/>
      <c r="AQ7" s="156"/>
      <c r="AR7" s="156"/>
      <c r="AS7" s="156"/>
      <c r="AT7" s="156"/>
      <c r="AU7" s="156"/>
      <c r="AV7" s="1" t="s">
        <v>43</v>
      </c>
      <c r="AW7" s="149">
        <v>5</v>
      </c>
      <c r="AX7" s="149"/>
      <c r="AY7" s="149"/>
      <c r="AZ7" s="149"/>
      <c r="BA7" s="149"/>
      <c r="BB7" s="149"/>
      <c r="BC7" s="149"/>
      <c r="BD7" s="149"/>
      <c r="BE7" s="149"/>
      <c r="BF7" s="149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58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</row>
    <row r="11" spans="1:77" ht="15.75" customHeight="1" x14ac:dyDescent="0.2">
      <c r="A11" s="158" t="s">
        <v>192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177" t="s">
        <v>64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6"/>
      <c r="N13" s="154" t="s">
        <v>62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7"/>
      <c r="AU13" s="152" t="s">
        <v>63</v>
      </c>
      <c r="AV13" s="153"/>
      <c r="AW13" s="153"/>
      <c r="AX13" s="153"/>
      <c r="AY13" s="153"/>
      <c r="AZ13" s="153"/>
      <c r="BA13" s="153"/>
      <c r="BB13" s="153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46" t="s">
        <v>36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1"/>
      <c r="N14" s="148" t="s">
        <v>42</v>
      </c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1"/>
      <c r="AU14" s="146" t="s">
        <v>35</v>
      </c>
      <c r="AV14" s="146"/>
      <c r="AW14" s="146"/>
      <c r="AX14" s="146"/>
      <c r="AY14" s="146"/>
      <c r="AZ14" s="146"/>
      <c r="BA14" s="146"/>
      <c r="BB14" s="146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77" t="s">
        <v>65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6"/>
      <c r="N16" s="154" t="s">
        <v>62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7"/>
      <c r="AU16" s="152" t="s">
        <v>63</v>
      </c>
      <c r="AV16" s="153"/>
      <c r="AW16" s="153"/>
      <c r="AX16" s="153"/>
      <c r="AY16" s="153"/>
      <c r="AZ16" s="153"/>
      <c r="BA16" s="153"/>
      <c r="BB16" s="153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46" t="s">
        <v>36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1"/>
      <c r="N17" s="148" t="s">
        <v>41</v>
      </c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1"/>
      <c r="AU17" s="146" t="s">
        <v>35</v>
      </c>
      <c r="AV17" s="146"/>
      <c r="AW17" s="146"/>
      <c r="AX17" s="146"/>
      <c r="AY17" s="146"/>
      <c r="AZ17" s="146"/>
      <c r="BA17" s="146"/>
      <c r="BB17" s="146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34</v>
      </c>
      <c r="B19" s="152">
        <v>1416030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20"/>
      <c r="N19" s="152" t="s">
        <v>61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21"/>
      <c r="AA19" s="152" t="s">
        <v>56</v>
      </c>
      <c r="AB19" s="153"/>
      <c r="AC19" s="153"/>
      <c r="AD19" s="153"/>
      <c r="AE19" s="153"/>
      <c r="AF19" s="153"/>
      <c r="AG19" s="153"/>
      <c r="AH19" s="153"/>
      <c r="AI19" s="153"/>
      <c r="AJ19" s="21"/>
      <c r="AK19" s="153" t="s">
        <v>60</v>
      </c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21"/>
      <c r="BE19" s="152" t="s">
        <v>55</v>
      </c>
      <c r="BF19" s="153"/>
      <c r="BG19" s="153"/>
      <c r="BH19" s="153"/>
      <c r="BI19" s="153"/>
      <c r="BJ19" s="153"/>
      <c r="BK19" s="153"/>
      <c r="BL19" s="153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46" t="s">
        <v>36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22"/>
      <c r="N20" s="146" t="s">
        <v>37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3"/>
      <c r="AA20" s="166" t="s">
        <v>38</v>
      </c>
      <c r="AB20" s="166"/>
      <c r="AC20" s="166"/>
      <c r="AD20" s="166"/>
      <c r="AE20" s="166"/>
      <c r="AF20" s="166"/>
      <c r="AG20" s="166"/>
      <c r="AH20" s="166"/>
      <c r="AI20" s="166"/>
      <c r="AJ20" s="23"/>
      <c r="AK20" s="160" t="s">
        <v>39</v>
      </c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23"/>
      <c r="BE20" s="146" t="s">
        <v>40</v>
      </c>
      <c r="BF20" s="146"/>
      <c r="BG20" s="146"/>
      <c r="BH20" s="146"/>
      <c r="BI20" s="146"/>
      <c r="BJ20" s="146"/>
      <c r="BK20" s="146"/>
      <c r="BL20" s="146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90" t="s">
        <v>31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43">
        <f>AS22+I23</f>
        <v>325097930</v>
      </c>
      <c r="V22" s="143"/>
      <c r="W22" s="143"/>
      <c r="X22" s="143"/>
      <c r="Y22" s="143"/>
      <c r="Z22" s="143"/>
      <c r="AA22" s="143"/>
      <c r="AB22" s="143"/>
      <c r="AC22" s="143"/>
      <c r="AD22" s="143"/>
      <c r="AE22" s="144" t="s">
        <v>32</v>
      </c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3">
        <f>AC68</f>
        <v>324847930</v>
      </c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61" t="s">
        <v>9</v>
      </c>
      <c r="BE22" s="161"/>
      <c r="BF22" s="161"/>
      <c r="BG22" s="161"/>
      <c r="BH22" s="161"/>
      <c r="BI22" s="161"/>
      <c r="BJ22" s="161"/>
      <c r="BK22" s="161"/>
      <c r="BL22" s="161"/>
    </row>
    <row r="23" spans="1:79" ht="24.95" customHeight="1" x14ac:dyDescent="0.25">
      <c r="A23" s="161" t="s">
        <v>8</v>
      </c>
      <c r="B23" s="161"/>
      <c r="C23" s="161"/>
      <c r="D23" s="161"/>
      <c r="E23" s="161"/>
      <c r="F23" s="161"/>
      <c r="G23" s="161"/>
      <c r="H23" s="161"/>
      <c r="I23" s="143">
        <f>AK68</f>
        <v>250000</v>
      </c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61" t="s">
        <v>10</v>
      </c>
      <c r="U23" s="161"/>
      <c r="V23" s="161"/>
      <c r="W23" s="161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45" t="s">
        <v>20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</row>
    <row r="26" spans="1:79" ht="81.75" customHeight="1" x14ac:dyDescent="0.25">
      <c r="A26" s="159" t="s">
        <v>198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</row>
    <row r="27" spans="1:79" ht="10.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61" t="s">
        <v>19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</row>
    <row r="29" spans="1:79" ht="17.25" customHeight="1" x14ac:dyDescent="0.2">
      <c r="A29" s="76" t="s">
        <v>14</v>
      </c>
      <c r="B29" s="76"/>
      <c r="C29" s="76"/>
      <c r="D29" s="76"/>
      <c r="E29" s="76"/>
      <c r="F29" s="76"/>
      <c r="G29" s="93" t="s">
        <v>23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7.25" customHeight="1" x14ac:dyDescent="0.2">
      <c r="A30" s="76">
        <v>1</v>
      </c>
      <c r="B30" s="76"/>
      <c r="C30" s="76"/>
      <c r="D30" s="76"/>
      <c r="E30" s="76"/>
      <c r="F30" s="76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8.75" customHeight="1" x14ac:dyDescent="0.2">
      <c r="A31" s="76">
        <v>1</v>
      </c>
      <c r="B31" s="76"/>
      <c r="C31" s="76"/>
      <c r="D31" s="76"/>
      <c r="E31" s="76"/>
      <c r="F31" s="76"/>
      <c r="G31" s="174" t="s">
        <v>66</v>
      </c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6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61" t="s">
        <v>21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</row>
    <row r="34" spans="1:79" ht="20.25" customHeight="1" x14ac:dyDescent="0.25">
      <c r="A34" s="159" t="s">
        <v>67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161" t="s">
        <v>22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76" t="s">
        <v>14</v>
      </c>
      <c r="B38" s="76"/>
      <c r="C38" s="76"/>
      <c r="D38" s="76"/>
      <c r="E38" s="76"/>
      <c r="F38" s="76"/>
      <c r="G38" s="93" t="s">
        <v>11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8" customHeight="1" x14ac:dyDescent="0.2">
      <c r="A39" s="76">
        <v>1</v>
      </c>
      <c r="B39" s="76"/>
      <c r="C39" s="76"/>
      <c r="D39" s="76"/>
      <c r="E39" s="76"/>
      <c r="F39" s="76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76">
        <v>1</v>
      </c>
      <c r="B40" s="76"/>
      <c r="C40" s="76"/>
      <c r="D40" s="76"/>
      <c r="E40" s="76"/>
      <c r="F40" s="76"/>
      <c r="G40" s="191" t="s">
        <v>68</v>
      </c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3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76">
        <v>2</v>
      </c>
      <c r="B41" s="76"/>
      <c r="C41" s="76"/>
      <c r="D41" s="76"/>
      <c r="E41" s="76"/>
      <c r="F41" s="76"/>
      <c r="G41" s="101" t="s">
        <v>69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76">
        <v>3</v>
      </c>
      <c r="B42" s="76"/>
      <c r="C42" s="76"/>
      <c r="D42" s="76"/>
      <c r="E42" s="76"/>
      <c r="F42" s="76"/>
      <c r="G42" s="101" t="s">
        <v>220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76">
        <v>4</v>
      </c>
      <c r="B43" s="76"/>
      <c r="C43" s="76"/>
      <c r="D43" s="76"/>
      <c r="E43" s="76"/>
      <c r="F43" s="76"/>
      <c r="G43" s="101" t="s">
        <v>70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76">
        <v>5</v>
      </c>
      <c r="B44" s="76"/>
      <c r="C44" s="76"/>
      <c r="D44" s="76"/>
      <c r="E44" s="76"/>
      <c r="F44" s="76"/>
      <c r="G44" s="92" t="s">
        <v>71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76">
        <v>6</v>
      </c>
      <c r="B45" s="76"/>
      <c r="C45" s="76"/>
      <c r="D45" s="76"/>
      <c r="E45" s="76"/>
      <c r="F45" s="76"/>
      <c r="G45" s="92" t="s">
        <v>72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76">
        <v>7</v>
      </c>
      <c r="B46" s="76"/>
      <c r="C46" s="76"/>
      <c r="D46" s="76"/>
      <c r="E46" s="76"/>
      <c r="F46" s="76"/>
      <c r="G46" s="92" t="s">
        <v>73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76">
        <v>8</v>
      </c>
      <c r="B47" s="76"/>
      <c r="C47" s="76"/>
      <c r="D47" s="76"/>
      <c r="E47" s="76"/>
      <c r="F47" s="76"/>
      <c r="G47" s="92" t="s">
        <v>74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76">
        <v>9</v>
      </c>
      <c r="B48" s="76"/>
      <c r="C48" s="76"/>
      <c r="D48" s="76"/>
      <c r="E48" s="76"/>
      <c r="F48" s="76"/>
      <c r="G48" s="92" t="s">
        <v>161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76">
        <v>10</v>
      </c>
      <c r="B49" s="76"/>
      <c r="C49" s="76"/>
      <c r="D49" s="76"/>
      <c r="E49" s="76"/>
      <c r="F49" s="76"/>
      <c r="G49" s="101" t="s">
        <v>162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76">
        <v>11</v>
      </c>
      <c r="B50" s="76"/>
      <c r="C50" s="76"/>
      <c r="D50" s="76"/>
      <c r="E50" s="76"/>
      <c r="F50" s="76"/>
      <c r="G50" s="101" t="s">
        <v>206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161" t="s">
        <v>24</v>
      </c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94" t="s">
        <v>59</v>
      </c>
      <c r="AT53" s="194"/>
      <c r="AU53" s="194"/>
      <c r="AV53" s="194"/>
      <c r="AW53" s="194"/>
      <c r="AX53" s="194"/>
      <c r="AY53" s="194"/>
      <c r="AZ53" s="194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76" t="s">
        <v>14</v>
      </c>
      <c r="B54" s="76"/>
      <c r="C54" s="76"/>
      <c r="D54" s="76" t="s">
        <v>12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 t="s">
        <v>15</v>
      </c>
      <c r="AD54" s="76"/>
      <c r="AE54" s="76"/>
      <c r="AF54" s="76"/>
      <c r="AG54" s="76"/>
      <c r="AH54" s="76"/>
      <c r="AI54" s="76"/>
      <c r="AJ54" s="76"/>
      <c r="AK54" s="76" t="s">
        <v>16</v>
      </c>
      <c r="AL54" s="76"/>
      <c r="AM54" s="76"/>
      <c r="AN54" s="76"/>
      <c r="AO54" s="76"/>
      <c r="AP54" s="76"/>
      <c r="AQ54" s="76"/>
      <c r="AR54" s="76"/>
      <c r="AS54" s="76" t="s">
        <v>13</v>
      </c>
      <c r="AT54" s="76"/>
      <c r="AU54" s="76"/>
      <c r="AV54" s="76"/>
      <c r="AW54" s="76"/>
      <c r="AX54" s="76"/>
      <c r="AY54" s="76"/>
      <c r="AZ54" s="76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76">
        <v>1</v>
      </c>
      <c r="B56" s="76"/>
      <c r="C56" s="76"/>
      <c r="D56" s="76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>
        <v>3</v>
      </c>
      <c r="AD56" s="76"/>
      <c r="AE56" s="76"/>
      <c r="AF56" s="76"/>
      <c r="AG56" s="76"/>
      <c r="AH56" s="76"/>
      <c r="AI56" s="76"/>
      <c r="AJ56" s="76"/>
      <c r="AK56" s="76">
        <v>4</v>
      </c>
      <c r="AL56" s="76"/>
      <c r="AM56" s="76"/>
      <c r="AN56" s="76"/>
      <c r="AO56" s="76"/>
      <c r="AP56" s="76"/>
      <c r="AQ56" s="76"/>
      <c r="AR56" s="76"/>
      <c r="AS56" s="76">
        <v>5</v>
      </c>
      <c r="AT56" s="76"/>
      <c r="AU56" s="76"/>
      <c r="AV56" s="76"/>
      <c r="AW56" s="76"/>
      <c r="AX56" s="76"/>
      <c r="AY56" s="76"/>
      <c r="AZ56" s="76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76">
        <v>1</v>
      </c>
      <c r="B57" s="76"/>
      <c r="C57" s="76"/>
      <c r="D57" s="101" t="s">
        <v>75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77">
        <f>AO86</f>
        <v>38279800</v>
      </c>
      <c r="AD57" s="77"/>
      <c r="AE57" s="77"/>
      <c r="AF57" s="77"/>
      <c r="AG57" s="77"/>
      <c r="AH57" s="77"/>
      <c r="AI57" s="77"/>
      <c r="AJ57" s="77"/>
      <c r="AK57" s="77">
        <f>AW86</f>
        <v>0</v>
      </c>
      <c r="AL57" s="77"/>
      <c r="AM57" s="77"/>
      <c r="AN57" s="77"/>
      <c r="AO57" s="77"/>
      <c r="AP57" s="77"/>
      <c r="AQ57" s="77"/>
      <c r="AR57" s="77"/>
      <c r="AS57" s="77">
        <f>AC57+AK57</f>
        <v>38279800</v>
      </c>
      <c r="AT57" s="77"/>
      <c r="AU57" s="77"/>
      <c r="AV57" s="77"/>
      <c r="AW57" s="77"/>
      <c r="AX57" s="77"/>
      <c r="AY57" s="77"/>
      <c r="AZ57" s="77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76">
        <v>2</v>
      </c>
      <c r="B58" s="76"/>
      <c r="C58" s="76"/>
      <c r="D58" s="101" t="s">
        <v>76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77">
        <f>AO114+AO115</f>
        <v>12710913</v>
      </c>
      <c r="AD58" s="77"/>
      <c r="AE58" s="77"/>
      <c r="AF58" s="77"/>
      <c r="AG58" s="77"/>
      <c r="AH58" s="77"/>
      <c r="AI58" s="77"/>
      <c r="AJ58" s="77"/>
      <c r="AK58" s="77">
        <v>0</v>
      </c>
      <c r="AL58" s="77"/>
      <c r="AM58" s="77"/>
      <c r="AN58" s="77"/>
      <c r="AO58" s="77"/>
      <c r="AP58" s="77"/>
      <c r="AQ58" s="77"/>
      <c r="AR58" s="77"/>
      <c r="AS58" s="77">
        <f t="shared" ref="AS58:AS67" si="0">AC58+AK58</f>
        <v>12710913</v>
      </c>
      <c r="AT58" s="77"/>
      <c r="AU58" s="77"/>
      <c r="AV58" s="77"/>
      <c r="AW58" s="77"/>
      <c r="AX58" s="77"/>
      <c r="AY58" s="77"/>
      <c r="AZ58" s="77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76">
        <v>3</v>
      </c>
      <c r="B59" s="76"/>
      <c r="C59" s="76"/>
      <c r="D59" s="101" t="s">
        <v>221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77">
        <f>AO127</f>
        <v>43691454</v>
      </c>
      <c r="AD59" s="77"/>
      <c r="AE59" s="77"/>
      <c r="AF59" s="77"/>
      <c r="AG59" s="77"/>
      <c r="AH59" s="77"/>
      <c r="AI59" s="77"/>
      <c r="AJ59" s="77"/>
      <c r="AK59" s="77">
        <f>AW127</f>
        <v>0</v>
      </c>
      <c r="AL59" s="77"/>
      <c r="AM59" s="77"/>
      <c r="AN59" s="77"/>
      <c r="AO59" s="77"/>
      <c r="AP59" s="77"/>
      <c r="AQ59" s="77"/>
      <c r="AR59" s="77"/>
      <c r="AS59" s="77">
        <f t="shared" si="0"/>
        <v>43691454</v>
      </c>
      <c r="AT59" s="77"/>
      <c r="AU59" s="77"/>
      <c r="AV59" s="77"/>
      <c r="AW59" s="77"/>
      <c r="AX59" s="77"/>
      <c r="AY59" s="77"/>
      <c r="AZ59" s="77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76">
        <v>4</v>
      </c>
      <c r="B60" s="76"/>
      <c r="C60" s="76"/>
      <c r="D60" s="101" t="s">
        <v>77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77">
        <f>AO144</f>
        <v>6806070</v>
      </c>
      <c r="AD60" s="77"/>
      <c r="AE60" s="77"/>
      <c r="AF60" s="77"/>
      <c r="AG60" s="77"/>
      <c r="AH60" s="77"/>
      <c r="AI60" s="77"/>
      <c r="AJ60" s="77"/>
      <c r="AK60" s="77">
        <v>0</v>
      </c>
      <c r="AL60" s="77"/>
      <c r="AM60" s="77"/>
      <c r="AN60" s="77"/>
      <c r="AO60" s="77"/>
      <c r="AP60" s="77"/>
      <c r="AQ60" s="77"/>
      <c r="AR60" s="77"/>
      <c r="AS60" s="77">
        <f t="shared" si="0"/>
        <v>6806070</v>
      </c>
      <c r="AT60" s="77"/>
      <c r="AU60" s="77"/>
      <c r="AV60" s="77"/>
      <c r="AW60" s="77"/>
      <c r="AX60" s="77"/>
      <c r="AY60" s="77"/>
      <c r="AZ60" s="77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76">
        <v>5</v>
      </c>
      <c r="B61" s="76"/>
      <c r="C61" s="76"/>
      <c r="D61" s="92" t="s">
        <v>78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77">
        <f>AO167</f>
        <v>210916120</v>
      </c>
      <c r="AD61" s="77"/>
      <c r="AE61" s="77"/>
      <c r="AF61" s="77"/>
      <c r="AG61" s="77"/>
      <c r="AH61" s="77"/>
      <c r="AI61" s="77"/>
      <c r="AJ61" s="77"/>
      <c r="AK61" s="77">
        <v>0</v>
      </c>
      <c r="AL61" s="77"/>
      <c r="AM61" s="77"/>
      <c r="AN61" s="77"/>
      <c r="AO61" s="77"/>
      <c r="AP61" s="77"/>
      <c r="AQ61" s="77"/>
      <c r="AR61" s="77"/>
      <c r="AS61" s="77">
        <f t="shared" si="0"/>
        <v>210916120</v>
      </c>
      <c r="AT61" s="77"/>
      <c r="AU61" s="77"/>
      <c r="AV61" s="77"/>
      <c r="AW61" s="77"/>
      <c r="AX61" s="77"/>
      <c r="AY61" s="77"/>
      <c r="AZ61" s="77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76">
        <v>6</v>
      </c>
      <c r="B62" s="76"/>
      <c r="C62" s="76"/>
      <c r="D62" s="92" t="s">
        <v>79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77">
        <f>AO196</f>
        <v>5000</v>
      </c>
      <c r="AD62" s="77"/>
      <c r="AE62" s="77"/>
      <c r="AF62" s="77"/>
      <c r="AG62" s="77"/>
      <c r="AH62" s="77"/>
      <c r="AI62" s="77"/>
      <c r="AJ62" s="77"/>
      <c r="AK62" s="77">
        <v>0</v>
      </c>
      <c r="AL62" s="77"/>
      <c r="AM62" s="77"/>
      <c r="AN62" s="77"/>
      <c r="AO62" s="77"/>
      <c r="AP62" s="77"/>
      <c r="AQ62" s="77"/>
      <c r="AR62" s="77"/>
      <c r="AS62" s="77">
        <f t="shared" si="0"/>
        <v>5000</v>
      </c>
      <c r="AT62" s="77"/>
      <c r="AU62" s="77"/>
      <c r="AV62" s="77"/>
      <c r="AW62" s="77"/>
      <c r="AX62" s="77"/>
      <c r="AY62" s="77"/>
      <c r="AZ62" s="77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76">
        <v>7</v>
      </c>
      <c r="B63" s="76"/>
      <c r="C63" s="76"/>
      <c r="D63" s="92" t="s">
        <v>80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77">
        <f>AO208</f>
        <v>2243972</v>
      </c>
      <c r="AD63" s="77"/>
      <c r="AE63" s="77"/>
      <c r="AF63" s="77"/>
      <c r="AG63" s="77"/>
      <c r="AH63" s="77"/>
      <c r="AI63" s="77"/>
      <c r="AJ63" s="77"/>
      <c r="AK63" s="77">
        <v>0</v>
      </c>
      <c r="AL63" s="77"/>
      <c r="AM63" s="77"/>
      <c r="AN63" s="77"/>
      <c r="AO63" s="77"/>
      <c r="AP63" s="77"/>
      <c r="AQ63" s="77"/>
      <c r="AR63" s="77"/>
      <c r="AS63" s="77">
        <f t="shared" si="0"/>
        <v>2243972</v>
      </c>
      <c r="AT63" s="77"/>
      <c r="AU63" s="77"/>
      <c r="AV63" s="77"/>
      <c r="AW63" s="77"/>
      <c r="AX63" s="77"/>
      <c r="AY63" s="77"/>
      <c r="AZ63" s="77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48.75" customHeight="1" x14ac:dyDescent="0.25">
      <c r="A64" s="76">
        <v>8</v>
      </c>
      <c r="B64" s="76"/>
      <c r="C64" s="76"/>
      <c r="D64" s="92" t="s">
        <v>81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77">
        <f>AO231</f>
        <v>374758</v>
      </c>
      <c r="AD64" s="77"/>
      <c r="AE64" s="77"/>
      <c r="AF64" s="77"/>
      <c r="AG64" s="77"/>
      <c r="AH64" s="77"/>
      <c r="AI64" s="77"/>
      <c r="AJ64" s="77"/>
      <c r="AK64" s="77">
        <v>0</v>
      </c>
      <c r="AL64" s="77"/>
      <c r="AM64" s="77"/>
      <c r="AN64" s="77"/>
      <c r="AO64" s="77"/>
      <c r="AP64" s="77"/>
      <c r="AQ64" s="77"/>
      <c r="AR64" s="77"/>
      <c r="AS64" s="77">
        <f t="shared" si="0"/>
        <v>374758</v>
      </c>
      <c r="AT64" s="77"/>
      <c r="AU64" s="77"/>
      <c r="AV64" s="77"/>
      <c r="AW64" s="77"/>
      <c r="AX64" s="77"/>
      <c r="AY64" s="77"/>
      <c r="AZ64" s="77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76">
        <v>9</v>
      </c>
      <c r="B65" s="76"/>
      <c r="C65" s="76"/>
      <c r="D65" s="92" t="s">
        <v>82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77">
        <f>AO247</f>
        <v>1032000</v>
      </c>
      <c r="AD65" s="77"/>
      <c r="AE65" s="77"/>
      <c r="AF65" s="77"/>
      <c r="AG65" s="77"/>
      <c r="AH65" s="77"/>
      <c r="AI65" s="77"/>
      <c r="AJ65" s="77"/>
      <c r="AK65" s="77">
        <v>0</v>
      </c>
      <c r="AL65" s="77"/>
      <c r="AM65" s="77"/>
      <c r="AN65" s="77"/>
      <c r="AO65" s="77"/>
      <c r="AP65" s="77"/>
      <c r="AQ65" s="77"/>
      <c r="AR65" s="77"/>
      <c r="AS65" s="77">
        <f t="shared" si="0"/>
        <v>1032000</v>
      </c>
      <c r="AT65" s="77"/>
      <c r="AU65" s="77"/>
      <c r="AV65" s="77"/>
      <c r="AW65" s="77"/>
      <c r="AX65" s="77"/>
      <c r="AY65" s="77"/>
      <c r="AZ65" s="77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76">
        <v>10</v>
      </c>
      <c r="B66" s="76"/>
      <c r="C66" s="76"/>
      <c r="D66" s="101" t="s">
        <v>83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77">
        <v>0</v>
      </c>
      <c r="AD66" s="77"/>
      <c r="AE66" s="77"/>
      <c r="AF66" s="77"/>
      <c r="AG66" s="77"/>
      <c r="AH66" s="77"/>
      <c r="AI66" s="77"/>
      <c r="AJ66" s="77"/>
      <c r="AK66" s="77">
        <f>AW262</f>
        <v>250000</v>
      </c>
      <c r="AL66" s="77"/>
      <c r="AM66" s="77"/>
      <c r="AN66" s="77"/>
      <c r="AO66" s="77"/>
      <c r="AP66" s="77"/>
      <c r="AQ66" s="77"/>
      <c r="AR66" s="77"/>
      <c r="AS66" s="77">
        <f t="shared" si="0"/>
        <v>250000</v>
      </c>
      <c r="AT66" s="77"/>
      <c r="AU66" s="77"/>
      <c r="AV66" s="77"/>
      <c r="AW66" s="77"/>
      <c r="AX66" s="77"/>
      <c r="AY66" s="77"/>
      <c r="AZ66" s="77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76">
        <v>11</v>
      </c>
      <c r="B67" s="76"/>
      <c r="C67" s="76"/>
      <c r="D67" s="101" t="s">
        <v>207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77">
        <f>AO274</f>
        <v>8787843</v>
      </c>
      <c r="AD67" s="77"/>
      <c r="AE67" s="77"/>
      <c r="AF67" s="77"/>
      <c r="AG67" s="77"/>
      <c r="AH67" s="77"/>
      <c r="AI67" s="77"/>
      <c r="AJ67" s="77"/>
      <c r="AK67" s="77">
        <v>0</v>
      </c>
      <c r="AL67" s="77"/>
      <c r="AM67" s="77"/>
      <c r="AN67" s="77"/>
      <c r="AO67" s="77"/>
      <c r="AP67" s="77"/>
      <c r="AQ67" s="77"/>
      <c r="AR67" s="77"/>
      <c r="AS67" s="77">
        <f t="shared" si="0"/>
        <v>8787843</v>
      </c>
      <c r="AT67" s="77"/>
      <c r="AU67" s="77"/>
      <c r="AV67" s="77"/>
      <c r="AW67" s="77"/>
      <c r="AX67" s="77"/>
      <c r="AY67" s="77"/>
      <c r="AZ67" s="77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39"/>
      <c r="B68" s="139"/>
      <c r="C68" s="139"/>
      <c r="D68" s="200" t="s">
        <v>44</v>
      </c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165">
        <f>SUM(AC57:AJ67)</f>
        <v>324847930</v>
      </c>
      <c r="AD68" s="165"/>
      <c r="AE68" s="165"/>
      <c r="AF68" s="165"/>
      <c r="AG68" s="165"/>
      <c r="AH68" s="165"/>
      <c r="AI68" s="165"/>
      <c r="AJ68" s="165"/>
      <c r="AK68" s="165">
        <f>SUM(AK57:AR67)</f>
        <v>250000</v>
      </c>
      <c r="AL68" s="165"/>
      <c r="AM68" s="165"/>
      <c r="AN68" s="165"/>
      <c r="AO68" s="165"/>
      <c r="AP68" s="165"/>
      <c r="AQ68" s="165"/>
      <c r="AR68" s="165"/>
      <c r="AS68" s="165">
        <f>AC68+AK68</f>
        <v>325097930</v>
      </c>
      <c r="AT68" s="165"/>
      <c r="AU68" s="165"/>
      <c r="AV68" s="165"/>
      <c r="AW68" s="165"/>
      <c r="AX68" s="165"/>
      <c r="AY68" s="165"/>
      <c r="AZ68" s="165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145" t="s">
        <v>25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94" t="s">
        <v>59</v>
      </c>
      <c r="AS71" s="194"/>
      <c r="AT71" s="194"/>
      <c r="AU71" s="194"/>
      <c r="AV71" s="194"/>
      <c r="AW71" s="194"/>
      <c r="AX71" s="194"/>
      <c r="AY71" s="194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76" t="s">
        <v>14</v>
      </c>
      <c r="B72" s="76"/>
      <c r="C72" s="76"/>
      <c r="D72" s="195" t="s">
        <v>17</v>
      </c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7"/>
      <c r="AB72" s="76" t="s">
        <v>15</v>
      </c>
      <c r="AC72" s="76"/>
      <c r="AD72" s="76"/>
      <c r="AE72" s="76"/>
      <c r="AF72" s="76"/>
      <c r="AG72" s="76"/>
      <c r="AH72" s="76"/>
      <c r="AI72" s="76"/>
      <c r="AJ72" s="76" t="s">
        <v>16</v>
      </c>
      <c r="AK72" s="76"/>
      <c r="AL72" s="76"/>
      <c r="AM72" s="76"/>
      <c r="AN72" s="76"/>
      <c r="AO72" s="76"/>
      <c r="AP72" s="76"/>
      <c r="AQ72" s="76"/>
      <c r="AR72" s="76" t="s">
        <v>13</v>
      </c>
      <c r="AS72" s="76"/>
      <c r="AT72" s="76"/>
      <c r="AU72" s="76"/>
      <c r="AV72" s="76"/>
      <c r="AW72" s="76"/>
      <c r="AX72" s="76"/>
      <c r="AY72" s="7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76"/>
      <c r="B73" s="76"/>
      <c r="C73" s="76"/>
      <c r="D73" s="198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99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76">
        <v>1</v>
      </c>
      <c r="B74" s="76"/>
      <c r="C74" s="76"/>
      <c r="D74" s="93">
        <v>2</v>
      </c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76">
        <v>3</v>
      </c>
      <c r="AC74" s="76"/>
      <c r="AD74" s="76"/>
      <c r="AE74" s="76"/>
      <c r="AF74" s="76"/>
      <c r="AG74" s="76"/>
      <c r="AH74" s="76"/>
      <c r="AI74" s="76"/>
      <c r="AJ74" s="76">
        <v>4</v>
      </c>
      <c r="AK74" s="76"/>
      <c r="AL74" s="76"/>
      <c r="AM74" s="76"/>
      <c r="AN74" s="76"/>
      <c r="AO74" s="76"/>
      <c r="AP74" s="76"/>
      <c r="AQ74" s="76"/>
      <c r="AR74" s="76">
        <v>5</v>
      </c>
      <c r="AS74" s="76"/>
      <c r="AT74" s="76"/>
      <c r="AU74" s="76"/>
      <c r="AV74" s="76"/>
      <c r="AW74" s="76"/>
      <c r="AX74" s="76"/>
      <c r="AY74" s="7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76">
        <v>1</v>
      </c>
      <c r="B75" s="76"/>
      <c r="C75" s="76"/>
      <c r="D75" s="130" t="s">
        <v>197</v>
      </c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6"/>
      <c r="AB75" s="79">
        <f>AC68-AC67-AB76</f>
        <v>316010087</v>
      </c>
      <c r="AC75" s="80"/>
      <c r="AD75" s="80"/>
      <c r="AE75" s="80"/>
      <c r="AF75" s="80"/>
      <c r="AG75" s="80"/>
      <c r="AH75" s="80"/>
      <c r="AI75" s="81"/>
      <c r="AJ75" s="79">
        <f>AK68</f>
        <v>250000</v>
      </c>
      <c r="AK75" s="80"/>
      <c r="AL75" s="80"/>
      <c r="AM75" s="80"/>
      <c r="AN75" s="80"/>
      <c r="AO75" s="80"/>
      <c r="AP75" s="80"/>
      <c r="AQ75" s="81"/>
      <c r="AR75" s="79">
        <f>AB75+AJ75</f>
        <v>316260087</v>
      </c>
      <c r="AS75" s="80"/>
      <c r="AT75" s="80"/>
      <c r="AU75" s="80"/>
      <c r="AV75" s="80"/>
      <c r="AW75" s="80"/>
      <c r="AX75" s="80"/>
      <c r="AY75" s="81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3" customHeight="1" x14ac:dyDescent="0.25">
      <c r="A76" s="76">
        <v>2</v>
      </c>
      <c r="B76" s="76"/>
      <c r="C76" s="76"/>
      <c r="D76" s="89" t="s">
        <v>195</v>
      </c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1"/>
      <c r="AB76" s="79">
        <v>50000</v>
      </c>
      <c r="AC76" s="80"/>
      <c r="AD76" s="80"/>
      <c r="AE76" s="80"/>
      <c r="AF76" s="80"/>
      <c r="AG76" s="80"/>
      <c r="AH76" s="80"/>
      <c r="AI76" s="81"/>
      <c r="AJ76" s="79">
        <f>AK69</f>
        <v>0</v>
      </c>
      <c r="AK76" s="80"/>
      <c r="AL76" s="80"/>
      <c r="AM76" s="80"/>
      <c r="AN76" s="80"/>
      <c r="AO76" s="80"/>
      <c r="AP76" s="80"/>
      <c r="AQ76" s="81"/>
      <c r="AR76" s="79">
        <f>AB76+AJ76</f>
        <v>50000</v>
      </c>
      <c r="AS76" s="80"/>
      <c r="AT76" s="80"/>
      <c r="AU76" s="80"/>
      <c r="AV76" s="80"/>
      <c r="AW76" s="80"/>
      <c r="AX76" s="80"/>
      <c r="AY76" s="81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76">
        <v>3</v>
      </c>
      <c r="B77" s="76"/>
      <c r="C77" s="76"/>
      <c r="D77" s="89" t="s">
        <v>194</v>
      </c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B77" s="77">
        <f>AC67</f>
        <v>8787843</v>
      </c>
      <c r="AC77" s="77"/>
      <c r="AD77" s="77"/>
      <c r="AE77" s="77"/>
      <c r="AF77" s="77"/>
      <c r="AG77" s="77"/>
      <c r="AH77" s="77"/>
      <c r="AI77" s="77"/>
      <c r="AJ77" s="77">
        <f>AK70</f>
        <v>0</v>
      </c>
      <c r="AK77" s="77"/>
      <c r="AL77" s="77"/>
      <c r="AM77" s="77"/>
      <c r="AN77" s="77"/>
      <c r="AO77" s="77"/>
      <c r="AP77" s="77"/>
      <c r="AQ77" s="77"/>
      <c r="AR77" s="77">
        <f>AB77+AJ77</f>
        <v>8787843</v>
      </c>
      <c r="AS77" s="77"/>
      <c r="AT77" s="77"/>
      <c r="AU77" s="77"/>
      <c r="AV77" s="77"/>
      <c r="AW77" s="77"/>
      <c r="AX77" s="77"/>
      <c r="AY77" s="77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39"/>
      <c r="B78" s="139"/>
      <c r="C78" s="139"/>
      <c r="D78" s="140" t="s">
        <v>13</v>
      </c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2"/>
      <c r="AB78" s="165">
        <f>SUM(AB75:AI77)</f>
        <v>324847930</v>
      </c>
      <c r="AC78" s="165"/>
      <c r="AD78" s="165"/>
      <c r="AE78" s="165"/>
      <c r="AF78" s="165"/>
      <c r="AG78" s="165"/>
      <c r="AH78" s="165"/>
      <c r="AI78" s="165"/>
      <c r="AJ78" s="165">
        <f>SUM(AJ75:AQ77)</f>
        <v>250000</v>
      </c>
      <c r="AK78" s="165"/>
      <c r="AL78" s="165"/>
      <c r="AM78" s="165"/>
      <c r="AN78" s="165"/>
      <c r="AO78" s="165"/>
      <c r="AP78" s="165"/>
      <c r="AQ78" s="165"/>
      <c r="AR78" s="165">
        <f>AB78+AJ78</f>
        <v>325097930</v>
      </c>
      <c r="AS78" s="165"/>
      <c r="AT78" s="165"/>
      <c r="AU78" s="165"/>
      <c r="AV78" s="165"/>
      <c r="AW78" s="165"/>
      <c r="AX78" s="165"/>
      <c r="AY78" s="165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8"/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161" t="s">
        <v>26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76" t="s">
        <v>14</v>
      </c>
      <c r="B82" s="76"/>
      <c r="C82" s="76"/>
      <c r="D82" s="76"/>
      <c r="E82" s="76"/>
      <c r="F82" s="76"/>
      <c r="G82" s="76" t="s">
        <v>27</v>
      </c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 t="s">
        <v>2</v>
      </c>
      <c r="AA82" s="76"/>
      <c r="AB82" s="76"/>
      <c r="AC82" s="76"/>
      <c r="AD82" s="76"/>
      <c r="AE82" s="76" t="s">
        <v>1</v>
      </c>
      <c r="AF82" s="76"/>
      <c r="AG82" s="76"/>
      <c r="AH82" s="76"/>
      <c r="AI82" s="76"/>
      <c r="AJ82" s="76"/>
      <c r="AK82" s="76"/>
      <c r="AL82" s="76"/>
      <c r="AM82" s="76"/>
      <c r="AN82" s="76"/>
      <c r="AO82" s="76" t="s">
        <v>15</v>
      </c>
      <c r="AP82" s="76"/>
      <c r="AQ82" s="76"/>
      <c r="AR82" s="76"/>
      <c r="AS82" s="76"/>
      <c r="AT82" s="76"/>
      <c r="AU82" s="76"/>
      <c r="AV82" s="76"/>
      <c r="AW82" s="76" t="s">
        <v>16</v>
      </c>
      <c r="AX82" s="76"/>
      <c r="AY82" s="76"/>
      <c r="AZ82" s="76"/>
      <c r="BA82" s="76"/>
      <c r="BB82" s="76"/>
      <c r="BC82" s="76"/>
      <c r="BD82" s="76"/>
      <c r="BE82" s="76" t="s">
        <v>13</v>
      </c>
      <c r="BF82" s="76"/>
      <c r="BG82" s="76"/>
      <c r="BH82" s="76"/>
      <c r="BI82" s="76"/>
      <c r="BJ82" s="76"/>
      <c r="BK82" s="76"/>
      <c r="BL82" s="76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76">
        <v>1</v>
      </c>
      <c r="B83" s="76"/>
      <c r="C83" s="76"/>
      <c r="D83" s="76"/>
      <c r="E83" s="76"/>
      <c r="F83" s="76"/>
      <c r="G83" s="76">
        <v>2</v>
      </c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>
        <v>3</v>
      </c>
      <c r="AA83" s="76"/>
      <c r="AB83" s="76"/>
      <c r="AC83" s="76"/>
      <c r="AD83" s="76"/>
      <c r="AE83" s="76">
        <v>4</v>
      </c>
      <c r="AF83" s="76"/>
      <c r="AG83" s="76"/>
      <c r="AH83" s="76"/>
      <c r="AI83" s="76"/>
      <c r="AJ83" s="76"/>
      <c r="AK83" s="76"/>
      <c r="AL83" s="76"/>
      <c r="AM83" s="76"/>
      <c r="AN83" s="76"/>
      <c r="AO83" s="76">
        <v>5</v>
      </c>
      <c r="AP83" s="76"/>
      <c r="AQ83" s="76"/>
      <c r="AR83" s="76"/>
      <c r="AS83" s="76"/>
      <c r="AT83" s="76"/>
      <c r="AU83" s="76"/>
      <c r="AV83" s="76"/>
      <c r="AW83" s="76">
        <v>6</v>
      </c>
      <c r="AX83" s="76"/>
      <c r="AY83" s="76"/>
      <c r="AZ83" s="76"/>
      <c r="BA83" s="76"/>
      <c r="BB83" s="76"/>
      <c r="BC83" s="76"/>
      <c r="BD83" s="76"/>
      <c r="BE83" s="76">
        <v>7</v>
      </c>
      <c r="BF83" s="76"/>
      <c r="BG83" s="76"/>
      <c r="BH83" s="76"/>
      <c r="BI83" s="76"/>
      <c r="BJ83" s="76"/>
      <c r="BK83" s="76"/>
      <c r="BL83" s="76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76"/>
      <c r="B84" s="76"/>
      <c r="C84" s="76"/>
      <c r="D84" s="76"/>
      <c r="E84" s="76"/>
      <c r="F84" s="76"/>
      <c r="G84" s="97" t="s">
        <v>100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76"/>
      <c r="B85" s="76"/>
      <c r="C85" s="76"/>
      <c r="D85" s="76"/>
      <c r="E85" s="76"/>
      <c r="F85" s="76"/>
      <c r="G85" s="202" t="s">
        <v>45</v>
      </c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4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21" customHeight="1" x14ac:dyDescent="0.2">
      <c r="A86" s="76"/>
      <c r="B86" s="76"/>
      <c r="C86" s="76"/>
      <c r="D86" s="76"/>
      <c r="E86" s="76"/>
      <c r="F86" s="76"/>
      <c r="G86" s="92" t="s">
        <v>84</v>
      </c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76" t="s">
        <v>46</v>
      </c>
      <c r="AA86" s="76"/>
      <c r="AB86" s="76"/>
      <c r="AC86" s="76"/>
      <c r="AD86" s="76"/>
      <c r="AE86" s="76" t="s">
        <v>57</v>
      </c>
      <c r="AF86" s="76"/>
      <c r="AG86" s="76"/>
      <c r="AH86" s="76"/>
      <c r="AI86" s="76"/>
      <c r="AJ86" s="76"/>
      <c r="AK86" s="76"/>
      <c r="AL86" s="76"/>
      <c r="AM86" s="76"/>
      <c r="AN86" s="76"/>
      <c r="AO86" s="77">
        <f>SUM(AO87:AV90)</f>
        <v>38279800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>
        <f>AO86+AW86</f>
        <v>38279800</v>
      </c>
      <c r="BF86" s="76"/>
      <c r="BG86" s="76"/>
      <c r="BH86" s="76"/>
      <c r="BI86" s="76"/>
      <c r="BJ86" s="76"/>
      <c r="BK86" s="76"/>
      <c r="BL86" s="76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60" customHeight="1" x14ac:dyDescent="0.2">
      <c r="A87" s="76"/>
      <c r="B87" s="76"/>
      <c r="C87" s="76"/>
      <c r="D87" s="76"/>
      <c r="E87" s="76"/>
      <c r="F87" s="76"/>
      <c r="G87" s="92" t="s">
        <v>209</v>
      </c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76" t="s">
        <v>46</v>
      </c>
      <c r="AA87" s="76"/>
      <c r="AB87" s="76"/>
      <c r="AC87" s="76"/>
      <c r="AD87" s="76"/>
      <c r="AE87" s="76" t="s">
        <v>57</v>
      </c>
      <c r="AF87" s="76"/>
      <c r="AG87" s="76"/>
      <c r="AH87" s="76"/>
      <c r="AI87" s="76"/>
      <c r="AJ87" s="76"/>
      <c r="AK87" s="76"/>
      <c r="AL87" s="76"/>
      <c r="AM87" s="76"/>
      <c r="AN87" s="76"/>
      <c r="AO87" s="162">
        <f>25340200+10699600</f>
        <v>36039800</v>
      </c>
      <c r="AP87" s="163"/>
      <c r="AQ87" s="163"/>
      <c r="AR87" s="163"/>
      <c r="AS87" s="163"/>
      <c r="AT87" s="163"/>
      <c r="AU87" s="163"/>
      <c r="AV87" s="164"/>
      <c r="AW87" s="77"/>
      <c r="AX87" s="77"/>
      <c r="AY87" s="77"/>
      <c r="AZ87" s="77"/>
      <c r="BA87" s="77"/>
      <c r="BB87" s="77"/>
      <c r="BC87" s="77"/>
      <c r="BD87" s="77"/>
      <c r="BE87" s="77">
        <f t="shared" ref="BE87:BE94" si="1">AO87+AW87</f>
        <v>36039800</v>
      </c>
      <c r="BF87" s="76"/>
      <c r="BG87" s="76"/>
      <c r="BH87" s="76"/>
      <c r="BI87" s="76"/>
      <c r="BJ87" s="76"/>
      <c r="BK87" s="76"/>
      <c r="BL87" s="76"/>
      <c r="BP87" s="55"/>
      <c r="BQ87" s="61"/>
      <c r="BR87" s="61"/>
      <c r="BS87" s="62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19.5" customHeight="1" x14ac:dyDescent="0.2">
      <c r="A88" s="76"/>
      <c r="B88" s="76"/>
      <c r="C88" s="76"/>
      <c r="D88" s="76"/>
      <c r="E88" s="76"/>
      <c r="F88" s="76"/>
      <c r="G88" s="92" t="s">
        <v>145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76" t="s">
        <v>46</v>
      </c>
      <c r="AA88" s="76"/>
      <c r="AB88" s="76"/>
      <c r="AC88" s="76"/>
      <c r="AD88" s="76"/>
      <c r="AE88" s="76" t="s">
        <v>90</v>
      </c>
      <c r="AF88" s="76"/>
      <c r="AG88" s="76"/>
      <c r="AH88" s="76"/>
      <c r="AI88" s="76"/>
      <c r="AJ88" s="76"/>
      <c r="AK88" s="76"/>
      <c r="AL88" s="76"/>
      <c r="AM88" s="76"/>
      <c r="AN88" s="76"/>
      <c r="AO88" s="162">
        <f>900000</f>
        <v>900000</v>
      </c>
      <c r="AP88" s="163"/>
      <c r="AQ88" s="163"/>
      <c r="AR88" s="163"/>
      <c r="AS88" s="163"/>
      <c r="AT88" s="163"/>
      <c r="AU88" s="163"/>
      <c r="AV88" s="164"/>
      <c r="AW88" s="77"/>
      <c r="AX88" s="77"/>
      <c r="AY88" s="77"/>
      <c r="AZ88" s="77"/>
      <c r="BA88" s="77"/>
      <c r="BB88" s="77"/>
      <c r="BC88" s="77"/>
      <c r="BD88" s="77"/>
      <c r="BE88" s="77">
        <f t="shared" si="1"/>
        <v>900000</v>
      </c>
      <c r="BF88" s="76"/>
      <c r="BG88" s="76"/>
      <c r="BH88" s="76"/>
      <c r="BI88" s="76"/>
      <c r="BJ88" s="76"/>
      <c r="BK88" s="76"/>
      <c r="BL88" s="76"/>
      <c r="BP88" s="55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6" customHeight="1" x14ac:dyDescent="0.2">
      <c r="A89" s="76"/>
      <c r="B89" s="76"/>
      <c r="C89" s="76"/>
      <c r="D89" s="76"/>
      <c r="E89" s="76"/>
      <c r="F89" s="76"/>
      <c r="G89" s="92" t="s">
        <v>176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76" t="s">
        <v>46</v>
      </c>
      <c r="AA89" s="76"/>
      <c r="AB89" s="76"/>
      <c r="AC89" s="76"/>
      <c r="AD89" s="76"/>
      <c r="AE89" s="76" t="s">
        <v>90</v>
      </c>
      <c r="AF89" s="76"/>
      <c r="AG89" s="76"/>
      <c r="AH89" s="76"/>
      <c r="AI89" s="76"/>
      <c r="AJ89" s="76"/>
      <c r="AK89" s="76"/>
      <c r="AL89" s="76"/>
      <c r="AM89" s="76"/>
      <c r="AN89" s="76"/>
      <c r="AO89" s="79">
        <v>640000</v>
      </c>
      <c r="AP89" s="80"/>
      <c r="AQ89" s="80"/>
      <c r="AR89" s="80"/>
      <c r="AS89" s="80"/>
      <c r="AT89" s="80"/>
      <c r="AU89" s="80"/>
      <c r="AV89" s="81"/>
      <c r="AW89" s="77"/>
      <c r="AX89" s="77"/>
      <c r="AY89" s="77"/>
      <c r="AZ89" s="77"/>
      <c r="BA89" s="77"/>
      <c r="BB89" s="77"/>
      <c r="BC89" s="77"/>
      <c r="BD89" s="77"/>
      <c r="BE89" s="77">
        <f t="shared" si="1"/>
        <v>640000</v>
      </c>
      <c r="BF89" s="76"/>
      <c r="BG89" s="76"/>
      <c r="BH89" s="76"/>
      <c r="BI89" s="76"/>
      <c r="BJ89" s="76"/>
      <c r="BK89" s="76"/>
      <c r="BL89" s="76"/>
      <c r="BP89" s="55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2.25" customHeight="1" x14ac:dyDescent="0.2">
      <c r="A90" s="76"/>
      <c r="B90" s="76"/>
      <c r="C90" s="76"/>
      <c r="D90" s="76"/>
      <c r="E90" s="76"/>
      <c r="F90" s="76"/>
      <c r="G90" s="92" t="s">
        <v>175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76" t="s">
        <v>46</v>
      </c>
      <c r="AA90" s="76"/>
      <c r="AB90" s="76"/>
      <c r="AC90" s="76"/>
      <c r="AD90" s="76"/>
      <c r="AE90" s="76" t="s">
        <v>90</v>
      </c>
      <c r="AF90" s="76"/>
      <c r="AG90" s="76"/>
      <c r="AH90" s="76"/>
      <c r="AI90" s="76"/>
      <c r="AJ90" s="76"/>
      <c r="AK90" s="76"/>
      <c r="AL90" s="76"/>
      <c r="AM90" s="76"/>
      <c r="AN90" s="76"/>
      <c r="AO90" s="162">
        <v>700000</v>
      </c>
      <c r="AP90" s="163"/>
      <c r="AQ90" s="163"/>
      <c r="AR90" s="163"/>
      <c r="AS90" s="163"/>
      <c r="AT90" s="163"/>
      <c r="AU90" s="163"/>
      <c r="AV90" s="164"/>
      <c r="AW90" s="108"/>
      <c r="AX90" s="108"/>
      <c r="AY90" s="108"/>
      <c r="AZ90" s="108"/>
      <c r="BA90" s="108"/>
      <c r="BB90" s="108"/>
      <c r="BC90" s="108"/>
      <c r="BD90" s="108"/>
      <c r="BE90" s="77">
        <f t="shared" si="1"/>
        <v>700000</v>
      </c>
      <c r="BF90" s="76"/>
      <c r="BG90" s="76"/>
      <c r="BH90" s="76"/>
      <c r="BI90" s="76"/>
      <c r="BJ90" s="76"/>
      <c r="BK90" s="76"/>
      <c r="BL90" s="76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21" customHeight="1" x14ac:dyDescent="0.2">
      <c r="A91" s="76"/>
      <c r="B91" s="76"/>
      <c r="C91" s="76"/>
      <c r="D91" s="76"/>
      <c r="E91" s="76"/>
      <c r="F91" s="76"/>
      <c r="G91" s="97" t="s">
        <v>48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108"/>
      <c r="AX91" s="108"/>
      <c r="AY91" s="108"/>
      <c r="AZ91" s="108"/>
      <c r="BA91" s="108"/>
      <c r="BB91" s="108"/>
      <c r="BC91" s="108"/>
      <c r="BD91" s="108"/>
      <c r="BE91" s="77"/>
      <c r="BF91" s="76"/>
      <c r="BG91" s="76"/>
      <c r="BH91" s="76"/>
      <c r="BI91" s="76"/>
      <c r="BJ91" s="76"/>
      <c r="BK91" s="76"/>
      <c r="BL91" s="76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50.25" customHeight="1" x14ac:dyDescent="0.2">
      <c r="A92" s="76"/>
      <c r="B92" s="76"/>
      <c r="C92" s="76"/>
      <c r="D92" s="76"/>
      <c r="E92" s="76"/>
      <c r="F92" s="76"/>
      <c r="G92" s="211" t="s">
        <v>142</v>
      </c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76" t="s">
        <v>88</v>
      </c>
      <c r="AA92" s="76"/>
      <c r="AB92" s="76"/>
      <c r="AC92" s="76"/>
      <c r="AD92" s="76"/>
      <c r="AE92" s="76" t="s">
        <v>91</v>
      </c>
      <c r="AF92" s="76"/>
      <c r="AG92" s="76"/>
      <c r="AH92" s="76"/>
      <c r="AI92" s="76"/>
      <c r="AJ92" s="76"/>
      <c r="AK92" s="76"/>
      <c r="AL92" s="76"/>
      <c r="AM92" s="76"/>
      <c r="AN92" s="76"/>
      <c r="AO92" s="215">
        <v>181.52170000000001</v>
      </c>
      <c r="AP92" s="215"/>
      <c r="AQ92" s="215"/>
      <c r="AR92" s="215"/>
      <c r="AS92" s="215"/>
      <c r="AT92" s="215"/>
      <c r="AU92" s="215"/>
      <c r="AV92" s="215"/>
      <c r="AW92" s="217"/>
      <c r="AX92" s="217"/>
      <c r="AY92" s="217"/>
      <c r="AZ92" s="217"/>
      <c r="BA92" s="217"/>
      <c r="BB92" s="217"/>
      <c r="BC92" s="217"/>
      <c r="BD92" s="217"/>
      <c r="BE92" s="215">
        <f t="shared" si="1"/>
        <v>181.52170000000001</v>
      </c>
      <c r="BF92" s="215"/>
      <c r="BG92" s="215"/>
      <c r="BH92" s="215"/>
      <c r="BI92" s="215"/>
      <c r="BJ92" s="215"/>
      <c r="BK92" s="215"/>
      <c r="BL92" s="215"/>
      <c r="BP92" s="55"/>
      <c r="BQ92" s="61"/>
      <c r="BR92" s="66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36.75" customHeight="1" x14ac:dyDescent="0.2">
      <c r="A93" s="76"/>
      <c r="B93" s="76"/>
      <c r="C93" s="76"/>
      <c r="D93" s="76"/>
      <c r="E93" s="76"/>
      <c r="F93" s="76"/>
      <c r="G93" s="208" t="s">
        <v>85</v>
      </c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10"/>
      <c r="Z93" s="76" t="s">
        <v>47</v>
      </c>
      <c r="AA93" s="76"/>
      <c r="AB93" s="76"/>
      <c r="AC93" s="76"/>
      <c r="AD93" s="76"/>
      <c r="AE93" s="76" t="s">
        <v>92</v>
      </c>
      <c r="AF93" s="76"/>
      <c r="AG93" s="76"/>
      <c r="AH93" s="76"/>
      <c r="AI93" s="76"/>
      <c r="AJ93" s="76"/>
      <c r="AK93" s="76"/>
      <c r="AL93" s="76"/>
      <c r="AM93" s="76"/>
      <c r="AN93" s="76"/>
      <c r="AO93" s="214">
        <v>322</v>
      </c>
      <c r="AP93" s="214"/>
      <c r="AQ93" s="214"/>
      <c r="AR93" s="214"/>
      <c r="AS93" s="214"/>
      <c r="AT93" s="214"/>
      <c r="AU93" s="214"/>
      <c r="AV93" s="214"/>
      <c r="AW93" s="76"/>
      <c r="AX93" s="76"/>
      <c r="AY93" s="76"/>
      <c r="AZ93" s="76"/>
      <c r="BA93" s="76"/>
      <c r="BB93" s="76"/>
      <c r="BC93" s="76"/>
      <c r="BD93" s="76"/>
      <c r="BE93" s="123">
        <f t="shared" si="1"/>
        <v>322</v>
      </c>
      <c r="BF93" s="123"/>
      <c r="BG93" s="123"/>
      <c r="BH93" s="123"/>
      <c r="BI93" s="123"/>
      <c r="BJ93" s="123"/>
      <c r="BK93" s="123"/>
      <c r="BL93" s="123"/>
      <c r="BP93" s="55"/>
      <c r="BQ93" s="61"/>
      <c r="BR93" s="61"/>
      <c r="BS93" s="61"/>
      <c r="BT93" s="234"/>
      <c r="BU93" s="234"/>
      <c r="BV93" s="234"/>
      <c r="BW93" s="234"/>
      <c r="BX93" s="234"/>
      <c r="BY93" s="234"/>
      <c r="BZ93" s="234"/>
      <c r="CA93" s="234"/>
      <c r="CB93" s="47"/>
      <c r="CC93" s="47"/>
      <c r="CD93" s="47"/>
      <c r="CE93" s="47"/>
      <c r="CF93" s="47"/>
      <c r="CG93" s="47"/>
    </row>
    <row r="94" spans="1:85" ht="35.25" customHeight="1" x14ac:dyDescent="0.2">
      <c r="A94" s="76"/>
      <c r="B94" s="76"/>
      <c r="C94" s="76"/>
      <c r="D94" s="76"/>
      <c r="E94" s="76"/>
      <c r="F94" s="76"/>
      <c r="G94" s="92" t="s">
        <v>143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207" t="s">
        <v>88</v>
      </c>
      <c r="AA94" s="207"/>
      <c r="AB94" s="207"/>
      <c r="AC94" s="207"/>
      <c r="AD94" s="207"/>
      <c r="AE94" s="76" t="s">
        <v>215</v>
      </c>
      <c r="AF94" s="76"/>
      <c r="AG94" s="76"/>
      <c r="AH94" s="76"/>
      <c r="AI94" s="76"/>
      <c r="AJ94" s="76"/>
      <c r="AK94" s="76"/>
      <c r="AL94" s="76"/>
      <c r="AM94" s="76"/>
      <c r="AN94" s="76"/>
      <c r="AO94" s="216">
        <v>12.343999999999999</v>
      </c>
      <c r="AP94" s="216"/>
      <c r="AQ94" s="216"/>
      <c r="AR94" s="216"/>
      <c r="AS94" s="216"/>
      <c r="AT94" s="216"/>
      <c r="AU94" s="216"/>
      <c r="AV94" s="216"/>
      <c r="AW94" s="212"/>
      <c r="AX94" s="212"/>
      <c r="AY94" s="212"/>
      <c r="AZ94" s="212"/>
      <c r="BA94" s="212"/>
      <c r="BB94" s="212"/>
      <c r="BC94" s="212"/>
      <c r="BD94" s="212"/>
      <c r="BE94" s="212">
        <f t="shared" si="1"/>
        <v>12.343999999999999</v>
      </c>
      <c r="BF94" s="212"/>
      <c r="BG94" s="212"/>
      <c r="BH94" s="212"/>
      <c r="BI94" s="212"/>
      <c r="BJ94" s="212"/>
      <c r="BK94" s="212"/>
      <c r="BL94" s="212"/>
      <c r="BP94" s="55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5.25" customHeight="1" x14ac:dyDescent="0.2">
      <c r="A95" s="76"/>
      <c r="B95" s="76"/>
      <c r="C95" s="76"/>
      <c r="D95" s="76"/>
      <c r="E95" s="76"/>
      <c r="F95" s="76"/>
      <c r="G95" s="208" t="s">
        <v>159</v>
      </c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10"/>
      <c r="Z95" s="76" t="s">
        <v>47</v>
      </c>
      <c r="AA95" s="76"/>
      <c r="AB95" s="76"/>
      <c r="AC95" s="76"/>
      <c r="AD95" s="76"/>
      <c r="AE95" s="76" t="s">
        <v>215</v>
      </c>
      <c r="AF95" s="76"/>
      <c r="AG95" s="76"/>
      <c r="AH95" s="76"/>
      <c r="AI95" s="76"/>
      <c r="AJ95" s="76"/>
      <c r="AK95" s="76"/>
      <c r="AL95" s="76"/>
      <c r="AM95" s="76"/>
      <c r="AN95" s="76"/>
      <c r="AO95" s="213">
        <v>500</v>
      </c>
      <c r="AP95" s="213"/>
      <c r="AQ95" s="213"/>
      <c r="AR95" s="213"/>
      <c r="AS95" s="213"/>
      <c r="AT95" s="213"/>
      <c r="AU95" s="213"/>
      <c r="AV95" s="213"/>
      <c r="AW95" s="117"/>
      <c r="AX95" s="117"/>
      <c r="AY95" s="117"/>
      <c r="AZ95" s="117"/>
      <c r="BA95" s="117"/>
      <c r="BB95" s="117"/>
      <c r="BC95" s="117"/>
      <c r="BD95" s="117"/>
      <c r="BE95" s="123">
        <f>AO95+AW95</f>
        <v>500</v>
      </c>
      <c r="BF95" s="123"/>
      <c r="BG95" s="123"/>
      <c r="BH95" s="123"/>
      <c r="BI95" s="123"/>
      <c r="BJ95" s="123"/>
      <c r="BK95" s="123"/>
      <c r="BL95" s="123"/>
      <c r="BP95" s="55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47"/>
      <c r="CC95" s="47"/>
      <c r="CD95" s="47"/>
      <c r="CE95" s="47"/>
      <c r="CF95" s="47"/>
      <c r="CG95" s="47"/>
    </row>
    <row r="96" spans="1:85" ht="32.25" customHeight="1" x14ac:dyDescent="0.2">
      <c r="A96" s="76"/>
      <c r="B96" s="76"/>
      <c r="C96" s="76"/>
      <c r="D96" s="76"/>
      <c r="E96" s="76"/>
      <c r="F96" s="76"/>
      <c r="G96" s="101" t="s">
        <v>86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76" t="s">
        <v>89</v>
      </c>
      <c r="AA96" s="76"/>
      <c r="AB96" s="76"/>
      <c r="AC96" s="76"/>
      <c r="AD96" s="76"/>
      <c r="AE96" s="76" t="s">
        <v>215</v>
      </c>
      <c r="AF96" s="76"/>
      <c r="AG96" s="76"/>
      <c r="AH96" s="76"/>
      <c r="AI96" s="76"/>
      <c r="AJ96" s="76"/>
      <c r="AK96" s="76"/>
      <c r="AL96" s="76"/>
      <c r="AM96" s="76"/>
      <c r="AN96" s="76"/>
      <c r="AO96" s="116">
        <v>400</v>
      </c>
      <c r="AP96" s="116"/>
      <c r="AQ96" s="116"/>
      <c r="AR96" s="116"/>
      <c r="AS96" s="116"/>
      <c r="AT96" s="116"/>
      <c r="AU96" s="116"/>
      <c r="AV96" s="116"/>
      <c r="AW96" s="76"/>
      <c r="AX96" s="76"/>
      <c r="AY96" s="76"/>
      <c r="AZ96" s="76"/>
      <c r="BA96" s="76"/>
      <c r="BB96" s="76"/>
      <c r="BC96" s="76"/>
      <c r="BD96" s="76"/>
      <c r="BE96" s="123">
        <f>AO96</f>
        <v>400</v>
      </c>
      <c r="BF96" s="123"/>
      <c r="BG96" s="123"/>
      <c r="BH96" s="123"/>
      <c r="BI96" s="123"/>
      <c r="BJ96" s="123"/>
      <c r="BK96" s="123"/>
      <c r="BL96" s="123"/>
      <c r="BP96" s="55"/>
      <c r="BQ96" s="61"/>
      <c r="BR96" s="47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15.75" customHeight="1" x14ac:dyDescent="0.2">
      <c r="A97" s="76"/>
      <c r="B97" s="76"/>
      <c r="C97" s="76"/>
      <c r="D97" s="76"/>
      <c r="E97" s="76"/>
      <c r="F97" s="76"/>
      <c r="G97" s="97" t="s">
        <v>49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P97" s="55"/>
      <c r="BQ97" s="61"/>
      <c r="BR97" s="47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5.25" customHeight="1" x14ac:dyDescent="0.2">
      <c r="A98" s="76"/>
      <c r="B98" s="76"/>
      <c r="C98" s="76"/>
      <c r="D98" s="76"/>
      <c r="E98" s="76"/>
      <c r="F98" s="76"/>
      <c r="G98" s="92" t="s">
        <v>146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76" t="s">
        <v>46</v>
      </c>
      <c r="AA98" s="76"/>
      <c r="AB98" s="76"/>
      <c r="AC98" s="76"/>
      <c r="AD98" s="76"/>
      <c r="AE98" s="76" t="s">
        <v>58</v>
      </c>
      <c r="AF98" s="76"/>
      <c r="AG98" s="76"/>
      <c r="AH98" s="76"/>
      <c r="AI98" s="76"/>
      <c r="AJ98" s="76"/>
      <c r="AK98" s="76"/>
      <c r="AL98" s="76"/>
      <c r="AM98" s="76"/>
      <c r="AN98" s="76"/>
      <c r="AO98" s="77">
        <f>(AO87-2205600)/AO92</f>
        <v>186392.04018032004</v>
      </c>
      <c r="AP98" s="77"/>
      <c r="AQ98" s="77"/>
      <c r="AR98" s="77"/>
      <c r="AS98" s="77"/>
      <c r="AT98" s="77"/>
      <c r="AU98" s="77"/>
      <c r="AV98" s="77"/>
      <c r="AW98" s="76"/>
      <c r="AX98" s="76"/>
      <c r="AY98" s="76"/>
      <c r="AZ98" s="76"/>
      <c r="BA98" s="76"/>
      <c r="BB98" s="76"/>
      <c r="BC98" s="76"/>
      <c r="BD98" s="76"/>
      <c r="BE98" s="77">
        <f>AO98+AW98</f>
        <v>186392.04018032004</v>
      </c>
      <c r="BF98" s="76"/>
      <c r="BG98" s="76"/>
      <c r="BH98" s="76"/>
      <c r="BI98" s="76"/>
      <c r="BJ98" s="76"/>
      <c r="BK98" s="76"/>
      <c r="BL98" s="76"/>
      <c r="BP98" s="55"/>
      <c r="BQ98" s="61"/>
      <c r="BR98" s="47"/>
      <c r="BS98" s="47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3.75" customHeight="1" x14ac:dyDescent="0.2">
      <c r="A99" s="76"/>
      <c r="B99" s="76"/>
      <c r="C99" s="76"/>
      <c r="D99" s="76"/>
      <c r="E99" s="76"/>
      <c r="F99" s="76"/>
      <c r="G99" s="92" t="s">
        <v>147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76" t="s">
        <v>46</v>
      </c>
      <c r="AA99" s="76"/>
      <c r="AB99" s="76"/>
      <c r="AC99" s="76"/>
      <c r="AD99" s="76"/>
      <c r="AE99" s="76" t="s">
        <v>58</v>
      </c>
      <c r="AF99" s="76"/>
      <c r="AG99" s="76"/>
      <c r="AH99" s="76"/>
      <c r="AI99" s="76"/>
      <c r="AJ99" s="76"/>
      <c r="AK99" s="76"/>
      <c r="AL99" s="76"/>
      <c r="AM99" s="76"/>
      <c r="AN99" s="76"/>
      <c r="AO99" s="77">
        <f>2205600/AO93</f>
        <v>6849.6894409937886</v>
      </c>
      <c r="AP99" s="77"/>
      <c r="AQ99" s="77"/>
      <c r="AR99" s="77"/>
      <c r="AS99" s="77"/>
      <c r="AT99" s="77"/>
      <c r="AU99" s="77"/>
      <c r="AV99" s="77"/>
      <c r="AW99" s="76"/>
      <c r="AX99" s="76"/>
      <c r="AY99" s="76"/>
      <c r="AZ99" s="76"/>
      <c r="BA99" s="76"/>
      <c r="BB99" s="76"/>
      <c r="BC99" s="76"/>
      <c r="BD99" s="76"/>
      <c r="BE99" s="77">
        <f>AO99+AW99</f>
        <v>6849.6894409937886</v>
      </c>
      <c r="BF99" s="76"/>
      <c r="BG99" s="76"/>
      <c r="BH99" s="76"/>
      <c r="BI99" s="76"/>
      <c r="BJ99" s="76"/>
      <c r="BK99" s="76"/>
      <c r="BL99" s="76"/>
      <c r="BP99" s="55"/>
      <c r="BQ99" s="61"/>
      <c r="BR99" s="47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3.75" customHeight="1" x14ac:dyDescent="0.2">
      <c r="A100" s="76"/>
      <c r="B100" s="76"/>
      <c r="C100" s="76"/>
      <c r="D100" s="76"/>
      <c r="E100" s="76"/>
      <c r="F100" s="76"/>
      <c r="G100" s="101" t="s">
        <v>144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76" t="s">
        <v>46</v>
      </c>
      <c r="AA100" s="76"/>
      <c r="AB100" s="76"/>
      <c r="AC100" s="76"/>
      <c r="AD100" s="76"/>
      <c r="AE100" s="76" t="s">
        <v>58</v>
      </c>
      <c r="AF100" s="76"/>
      <c r="AG100" s="76"/>
      <c r="AH100" s="76"/>
      <c r="AI100" s="76"/>
      <c r="AJ100" s="76"/>
      <c r="AK100" s="76"/>
      <c r="AL100" s="76"/>
      <c r="AM100" s="76"/>
      <c r="AN100" s="76"/>
      <c r="AO100" s="77">
        <f>AO88/AO94/3</f>
        <v>24303.305249513938</v>
      </c>
      <c r="AP100" s="77"/>
      <c r="AQ100" s="77"/>
      <c r="AR100" s="77"/>
      <c r="AS100" s="77"/>
      <c r="AT100" s="77"/>
      <c r="AU100" s="77"/>
      <c r="AV100" s="77"/>
      <c r="AW100" s="76"/>
      <c r="AX100" s="76"/>
      <c r="AY100" s="76"/>
      <c r="AZ100" s="76"/>
      <c r="BA100" s="76"/>
      <c r="BB100" s="76"/>
      <c r="BC100" s="76"/>
      <c r="BD100" s="76"/>
      <c r="BE100" s="77">
        <f>AO100+AW100</f>
        <v>24303.305249513938</v>
      </c>
      <c r="BF100" s="76"/>
      <c r="BG100" s="76"/>
      <c r="BH100" s="76"/>
      <c r="BI100" s="76"/>
      <c r="BJ100" s="76"/>
      <c r="BK100" s="76"/>
      <c r="BL100" s="76"/>
      <c r="BP100" s="55"/>
      <c r="BQ100" s="61"/>
      <c r="BR100" s="71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31.5" customHeight="1" x14ac:dyDescent="0.2">
      <c r="A101" s="76"/>
      <c r="B101" s="76"/>
      <c r="C101" s="76"/>
      <c r="D101" s="76"/>
      <c r="E101" s="76"/>
      <c r="F101" s="76"/>
      <c r="G101" s="92" t="s">
        <v>160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76" t="s">
        <v>46</v>
      </c>
      <c r="AA101" s="76"/>
      <c r="AB101" s="76"/>
      <c r="AC101" s="76"/>
      <c r="AD101" s="76"/>
      <c r="AE101" s="76" t="s">
        <v>58</v>
      </c>
      <c r="AF101" s="76"/>
      <c r="AG101" s="76"/>
      <c r="AH101" s="76"/>
      <c r="AI101" s="76"/>
      <c r="AJ101" s="76"/>
      <c r="AK101" s="76"/>
      <c r="AL101" s="76"/>
      <c r="AM101" s="76"/>
      <c r="AN101" s="76"/>
      <c r="AO101" s="77">
        <f>AO89/AO95</f>
        <v>1280</v>
      </c>
      <c r="AP101" s="77"/>
      <c r="AQ101" s="77"/>
      <c r="AR101" s="77"/>
      <c r="AS101" s="77"/>
      <c r="AT101" s="77"/>
      <c r="AU101" s="77"/>
      <c r="AV101" s="77"/>
      <c r="AW101" s="230"/>
      <c r="AX101" s="230"/>
      <c r="AY101" s="230"/>
      <c r="AZ101" s="230"/>
      <c r="BA101" s="230"/>
      <c r="BB101" s="230"/>
      <c r="BC101" s="230"/>
      <c r="BD101" s="230"/>
      <c r="BE101" s="77">
        <f>AO101+AW101</f>
        <v>1280</v>
      </c>
      <c r="BF101" s="76"/>
      <c r="BG101" s="76"/>
      <c r="BH101" s="76"/>
      <c r="BI101" s="76"/>
      <c r="BJ101" s="76"/>
      <c r="BK101" s="76"/>
      <c r="BL101" s="76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18.75" customHeight="1" x14ac:dyDescent="0.2">
      <c r="A102" s="76"/>
      <c r="B102" s="76"/>
      <c r="C102" s="76"/>
      <c r="D102" s="76"/>
      <c r="E102" s="76"/>
      <c r="F102" s="76"/>
      <c r="G102" s="101" t="s">
        <v>148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76" t="s">
        <v>46</v>
      </c>
      <c r="AA102" s="76"/>
      <c r="AB102" s="76"/>
      <c r="AC102" s="76"/>
      <c r="AD102" s="76"/>
      <c r="AE102" s="76" t="s">
        <v>58</v>
      </c>
      <c r="AF102" s="76"/>
      <c r="AG102" s="76"/>
      <c r="AH102" s="76"/>
      <c r="AI102" s="76"/>
      <c r="AJ102" s="76"/>
      <c r="AK102" s="76"/>
      <c r="AL102" s="76"/>
      <c r="AM102" s="76"/>
      <c r="AN102" s="76"/>
      <c r="AO102" s="77">
        <f>AO90/AO96</f>
        <v>1750</v>
      </c>
      <c r="AP102" s="77"/>
      <c r="AQ102" s="77"/>
      <c r="AR102" s="77"/>
      <c r="AS102" s="77"/>
      <c r="AT102" s="77"/>
      <c r="AU102" s="77"/>
      <c r="AV102" s="77"/>
      <c r="AW102" s="76"/>
      <c r="AX102" s="76"/>
      <c r="AY102" s="76"/>
      <c r="AZ102" s="76"/>
      <c r="BA102" s="76"/>
      <c r="BB102" s="76"/>
      <c r="BC102" s="76"/>
      <c r="BD102" s="76"/>
      <c r="BE102" s="77">
        <f>AO102+AW102</f>
        <v>1750</v>
      </c>
      <c r="BF102" s="76"/>
      <c r="BG102" s="76"/>
      <c r="BH102" s="76"/>
      <c r="BI102" s="76"/>
      <c r="BJ102" s="76"/>
      <c r="BK102" s="76"/>
      <c r="BL102" s="76"/>
      <c r="BP102" s="55"/>
      <c r="BQ102" s="61"/>
      <c r="BR102" s="47"/>
      <c r="BS102" s="61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18" customHeight="1" x14ac:dyDescent="0.2">
      <c r="A103" s="76"/>
      <c r="B103" s="76"/>
      <c r="C103" s="76"/>
      <c r="D103" s="76"/>
      <c r="E103" s="76"/>
      <c r="F103" s="76"/>
      <c r="G103" s="97" t="s">
        <v>50</v>
      </c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7"/>
      <c r="BF103" s="76"/>
      <c r="BG103" s="76"/>
      <c r="BH103" s="76"/>
      <c r="BI103" s="76"/>
      <c r="BJ103" s="76"/>
      <c r="BK103" s="76"/>
      <c r="BL103" s="76"/>
      <c r="BP103" s="55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" customHeight="1" x14ac:dyDescent="0.2">
      <c r="A104" s="76"/>
      <c r="B104" s="76"/>
      <c r="C104" s="76"/>
      <c r="D104" s="76"/>
      <c r="E104" s="76"/>
      <c r="F104" s="76"/>
      <c r="G104" s="101" t="s">
        <v>149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76" t="s">
        <v>51</v>
      </c>
      <c r="AA104" s="76"/>
      <c r="AB104" s="76"/>
      <c r="AC104" s="76"/>
      <c r="AD104" s="76"/>
      <c r="AE104" s="76" t="s">
        <v>58</v>
      </c>
      <c r="AF104" s="76"/>
      <c r="AG104" s="76"/>
      <c r="AH104" s="76"/>
      <c r="AI104" s="76"/>
      <c r="AJ104" s="76"/>
      <c r="AK104" s="76"/>
      <c r="AL104" s="76"/>
      <c r="AM104" s="76"/>
      <c r="AN104" s="76"/>
      <c r="AO104" s="87">
        <f>AO92/181.52*100</f>
        <v>100.00093653591891</v>
      </c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>
        <f>AO104+AW104</f>
        <v>100.00093653591891</v>
      </c>
      <c r="BF104" s="87"/>
      <c r="BG104" s="87"/>
      <c r="BH104" s="87"/>
      <c r="BI104" s="87"/>
      <c r="BJ104" s="87"/>
      <c r="BK104" s="87"/>
      <c r="BL104" s="87"/>
      <c r="BP104" s="55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49.5" customHeight="1" x14ac:dyDescent="0.2">
      <c r="A105" s="76"/>
      <c r="B105" s="76"/>
      <c r="C105" s="76"/>
      <c r="D105" s="76"/>
      <c r="E105" s="76"/>
      <c r="F105" s="76"/>
      <c r="G105" s="101" t="s">
        <v>150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76" t="s">
        <v>51</v>
      </c>
      <c r="AA105" s="76"/>
      <c r="AB105" s="76"/>
      <c r="AC105" s="76"/>
      <c r="AD105" s="76"/>
      <c r="AE105" s="76" t="s">
        <v>58</v>
      </c>
      <c r="AF105" s="76"/>
      <c r="AG105" s="76"/>
      <c r="AH105" s="76"/>
      <c r="AI105" s="76"/>
      <c r="AJ105" s="76"/>
      <c r="AK105" s="76"/>
      <c r="AL105" s="76"/>
      <c r="AM105" s="76"/>
      <c r="AN105" s="76"/>
      <c r="AO105" s="87">
        <f>AO93/322*100</f>
        <v>100</v>
      </c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>
        <f>AO105+AW105</f>
        <v>100</v>
      </c>
      <c r="BF105" s="87"/>
      <c r="BG105" s="87"/>
      <c r="BH105" s="87"/>
      <c r="BI105" s="87"/>
      <c r="BJ105" s="87"/>
      <c r="BK105" s="87"/>
      <c r="BL105" s="87"/>
      <c r="BP105" s="55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39.75" customHeight="1" x14ac:dyDescent="0.2">
      <c r="A106" s="76"/>
      <c r="B106" s="76"/>
      <c r="C106" s="76"/>
      <c r="D106" s="76"/>
      <c r="E106" s="76"/>
      <c r="F106" s="76"/>
      <c r="G106" s="92" t="s">
        <v>151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76" t="s">
        <v>51</v>
      </c>
      <c r="AA106" s="76"/>
      <c r="AB106" s="76"/>
      <c r="AC106" s="76"/>
      <c r="AD106" s="76"/>
      <c r="AE106" s="76" t="s">
        <v>58</v>
      </c>
      <c r="AF106" s="76"/>
      <c r="AG106" s="76"/>
      <c r="AH106" s="76"/>
      <c r="AI106" s="76"/>
      <c r="AJ106" s="76"/>
      <c r="AK106" s="76"/>
      <c r="AL106" s="76"/>
      <c r="AM106" s="76"/>
      <c r="AN106" s="76"/>
      <c r="AO106" s="87">
        <f>AO94/12.344*100</f>
        <v>100</v>
      </c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>
        <f>AO106+AW106</f>
        <v>100</v>
      </c>
      <c r="BF106" s="87"/>
      <c r="BG106" s="87"/>
      <c r="BH106" s="87"/>
      <c r="BI106" s="87"/>
      <c r="BJ106" s="87"/>
      <c r="BK106" s="87"/>
      <c r="BL106" s="87"/>
      <c r="BP106" s="55"/>
      <c r="BQ106" s="61"/>
      <c r="BR106" s="63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63.75" customHeight="1" x14ac:dyDescent="0.2">
      <c r="A107" s="76"/>
      <c r="B107" s="76"/>
      <c r="C107" s="76"/>
      <c r="D107" s="76"/>
      <c r="E107" s="76"/>
      <c r="F107" s="76"/>
      <c r="G107" s="101" t="s">
        <v>173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76" t="s">
        <v>51</v>
      </c>
      <c r="AA107" s="76"/>
      <c r="AB107" s="76"/>
      <c r="AC107" s="76"/>
      <c r="AD107" s="76"/>
      <c r="AE107" s="76" t="s">
        <v>58</v>
      </c>
      <c r="AF107" s="76"/>
      <c r="AG107" s="76"/>
      <c r="AH107" s="76"/>
      <c r="AI107" s="76"/>
      <c r="AJ107" s="76"/>
      <c r="AK107" s="76"/>
      <c r="AL107" s="76"/>
      <c r="AM107" s="76"/>
      <c r="AN107" s="76"/>
      <c r="AO107" s="87">
        <f>AO95/500*100</f>
        <v>100</v>
      </c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>
        <f>AO107+AW107</f>
        <v>100</v>
      </c>
      <c r="BF107" s="87"/>
      <c r="BG107" s="87"/>
      <c r="BH107" s="87"/>
      <c r="BI107" s="87"/>
      <c r="BJ107" s="87"/>
      <c r="BK107" s="87"/>
      <c r="BL107" s="87"/>
      <c r="BP107" s="55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36.75" customHeight="1" x14ac:dyDescent="0.2">
      <c r="A108" s="76"/>
      <c r="B108" s="76"/>
      <c r="C108" s="76"/>
      <c r="D108" s="76"/>
      <c r="E108" s="76"/>
      <c r="F108" s="76"/>
      <c r="G108" s="101" t="s">
        <v>152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76" t="s">
        <v>51</v>
      </c>
      <c r="AA108" s="76"/>
      <c r="AB108" s="76"/>
      <c r="AC108" s="76"/>
      <c r="AD108" s="76"/>
      <c r="AE108" s="76" t="s">
        <v>58</v>
      </c>
      <c r="AF108" s="76"/>
      <c r="AG108" s="76"/>
      <c r="AH108" s="76"/>
      <c r="AI108" s="76"/>
      <c r="AJ108" s="76"/>
      <c r="AK108" s="76"/>
      <c r="AL108" s="76"/>
      <c r="AM108" s="76"/>
      <c r="AN108" s="76"/>
      <c r="AO108" s="87">
        <f>AO96/400*100</f>
        <v>100</v>
      </c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>
        <f>AO108+AW108</f>
        <v>100</v>
      </c>
      <c r="BF108" s="87"/>
      <c r="BG108" s="87"/>
      <c r="BH108" s="87"/>
      <c r="BI108" s="87"/>
      <c r="BJ108" s="87"/>
      <c r="BK108" s="87"/>
      <c r="BL108" s="87"/>
      <c r="BP108" s="55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3" customHeight="1" x14ac:dyDescent="0.2">
      <c r="A109" s="31"/>
      <c r="B109" s="31"/>
      <c r="C109" s="31"/>
      <c r="D109" s="31"/>
      <c r="E109" s="31"/>
      <c r="F109" s="31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35.25" customHeight="1" x14ac:dyDescent="0.2">
      <c r="A110" s="76"/>
      <c r="B110" s="76"/>
      <c r="C110" s="76"/>
      <c r="D110" s="76"/>
      <c r="E110" s="76"/>
      <c r="F110" s="76"/>
      <c r="G110" s="76" t="s">
        <v>27</v>
      </c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 t="s">
        <v>2</v>
      </c>
      <c r="AA110" s="76"/>
      <c r="AB110" s="76"/>
      <c r="AC110" s="76"/>
      <c r="AD110" s="76"/>
      <c r="AE110" s="76" t="s">
        <v>1</v>
      </c>
      <c r="AF110" s="76"/>
      <c r="AG110" s="76"/>
      <c r="AH110" s="76"/>
      <c r="AI110" s="76"/>
      <c r="AJ110" s="76"/>
      <c r="AK110" s="76"/>
      <c r="AL110" s="76"/>
      <c r="AM110" s="76"/>
      <c r="AN110" s="76"/>
      <c r="AO110" s="76" t="s">
        <v>15</v>
      </c>
      <c r="AP110" s="76"/>
      <c r="AQ110" s="76"/>
      <c r="AR110" s="76"/>
      <c r="AS110" s="76"/>
      <c r="AT110" s="76"/>
      <c r="AU110" s="76"/>
      <c r="AV110" s="76"/>
      <c r="AW110" s="76" t="s">
        <v>16</v>
      </c>
      <c r="AX110" s="76"/>
      <c r="AY110" s="76"/>
      <c r="AZ110" s="76"/>
      <c r="BA110" s="76"/>
      <c r="BB110" s="76"/>
      <c r="BC110" s="76"/>
      <c r="BD110" s="76"/>
      <c r="BE110" s="76" t="s">
        <v>13</v>
      </c>
      <c r="BF110" s="76"/>
      <c r="BG110" s="76"/>
      <c r="BH110" s="76"/>
      <c r="BI110" s="76"/>
      <c r="BJ110" s="76"/>
      <c r="BK110" s="76"/>
      <c r="BL110" s="76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76"/>
      <c r="B111" s="76"/>
      <c r="C111" s="76"/>
      <c r="D111" s="76"/>
      <c r="E111" s="76"/>
      <c r="F111" s="76"/>
      <c r="G111" s="76">
        <v>2</v>
      </c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>
        <v>3</v>
      </c>
      <c r="AA111" s="76"/>
      <c r="AB111" s="76"/>
      <c r="AC111" s="76"/>
      <c r="AD111" s="76"/>
      <c r="AE111" s="76">
        <v>4</v>
      </c>
      <c r="AF111" s="76"/>
      <c r="AG111" s="76"/>
      <c r="AH111" s="76"/>
      <c r="AI111" s="76"/>
      <c r="AJ111" s="76"/>
      <c r="AK111" s="76"/>
      <c r="AL111" s="76"/>
      <c r="AM111" s="76"/>
      <c r="AN111" s="76"/>
      <c r="AO111" s="76">
        <v>5</v>
      </c>
      <c r="AP111" s="76"/>
      <c r="AQ111" s="76"/>
      <c r="AR111" s="76"/>
      <c r="AS111" s="76"/>
      <c r="AT111" s="76"/>
      <c r="AU111" s="76"/>
      <c r="AV111" s="76"/>
      <c r="AW111" s="76">
        <v>6</v>
      </c>
      <c r="AX111" s="76"/>
      <c r="AY111" s="76"/>
      <c r="AZ111" s="76"/>
      <c r="BA111" s="76"/>
      <c r="BB111" s="76"/>
      <c r="BC111" s="76"/>
      <c r="BD111" s="76"/>
      <c r="BE111" s="76">
        <v>7</v>
      </c>
      <c r="BF111" s="76"/>
      <c r="BG111" s="76"/>
      <c r="BH111" s="76"/>
      <c r="BI111" s="76"/>
      <c r="BJ111" s="76"/>
      <c r="BK111" s="76"/>
      <c r="BL111" s="76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76"/>
      <c r="B112" s="76"/>
      <c r="C112" s="76"/>
      <c r="D112" s="76"/>
      <c r="E112" s="76"/>
      <c r="F112" s="76"/>
      <c r="G112" s="138" t="s">
        <v>69</v>
      </c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P112" s="55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76"/>
      <c r="B113" s="76"/>
      <c r="C113" s="76"/>
      <c r="D113" s="76"/>
      <c r="E113" s="76"/>
      <c r="F113" s="76"/>
      <c r="G113" s="96" t="s">
        <v>45</v>
      </c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76"/>
      <c r="B114" s="76"/>
      <c r="C114" s="76"/>
      <c r="D114" s="76"/>
      <c r="E114" s="76"/>
      <c r="F114" s="76"/>
      <c r="G114" s="106" t="s">
        <v>164</v>
      </c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76" t="s">
        <v>46</v>
      </c>
      <c r="AA114" s="76"/>
      <c r="AB114" s="76"/>
      <c r="AC114" s="76"/>
      <c r="AD114" s="76"/>
      <c r="AE114" s="76" t="s">
        <v>57</v>
      </c>
      <c r="AF114" s="76"/>
      <c r="AG114" s="76"/>
      <c r="AH114" s="76"/>
      <c r="AI114" s="76"/>
      <c r="AJ114" s="76"/>
      <c r="AK114" s="76"/>
      <c r="AL114" s="76"/>
      <c r="AM114" s="76"/>
      <c r="AN114" s="76"/>
      <c r="AO114" s="79">
        <f>12260913+450000</f>
        <v>12710913</v>
      </c>
      <c r="AP114" s="80"/>
      <c r="AQ114" s="80"/>
      <c r="AR114" s="80"/>
      <c r="AS114" s="80"/>
      <c r="AT114" s="80"/>
      <c r="AU114" s="80"/>
      <c r="AV114" s="81"/>
      <c r="AW114" s="76"/>
      <c r="AX114" s="76"/>
      <c r="AY114" s="76"/>
      <c r="AZ114" s="76"/>
      <c r="BA114" s="76"/>
      <c r="BB114" s="76"/>
      <c r="BC114" s="76"/>
      <c r="BD114" s="76"/>
      <c r="BE114" s="77">
        <f>AO114+AW114</f>
        <v>12710913</v>
      </c>
      <c r="BF114" s="77"/>
      <c r="BG114" s="77"/>
      <c r="BH114" s="77"/>
      <c r="BI114" s="77"/>
      <c r="BJ114" s="77"/>
      <c r="BK114" s="77"/>
      <c r="BL114" s="77"/>
      <c r="BP114" s="55"/>
      <c r="BQ114" s="61"/>
      <c r="BR114" s="47"/>
      <c r="BS114" s="47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36" hidden="1" customHeight="1" x14ac:dyDescent="0.2">
      <c r="A115" s="76"/>
      <c r="B115" s="76"/>
      <c r="C115" s="76"/>
      <c r="D115" s="76"/>
      <c r="E115" s="76"/>
      <c r="F115" s="76"/>
      <c r="G115" s="174" t="s">
        <v>158</v>
      </c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6"/>
      <c r="Z115" s="76" t="s">
        <v>46</v>
      </c>
      <c r="AA115" s="76"/>
      <c r="AB115" s="76"/>
      <c r="AC115" s="76"/>
      <c r="AD115" s="76"/>
      <c r="AE115" s="76" t="s">
        <v>57</v>
      </c>
      <c r="AF115" s="76"/>
      <c r="AG115" s="76"/>
      <c r="AH115" s="76"/>
      <c r="AI115" s="76"/>
      <c r="AJ115" s="76"/>
      <c r="AK115" s="76"/>
      <c r="AL115" s="76"/>
      <c r="AM115" s="76"/>
      <c r="AN115" s="76"/>
      <c r="AO115" s="77">
        <v>0</v>
      </c>
      <c r="AP115" s="77"/>
      <c r="AQ115" s="77"/>
      <c r="AR115" s="77"/>
      <c r="AS115" s="77"/>
      <c r="AT115" s="77"/>
      <c r="AU115" s="77"/>
      <c r="AV115" s="77"/>
      <c r="AW115" s="76"/>
      <c r="AX115" s="76"/>
      <c r="AY115" s="76"/>
      <c r="AZ115" s="76"/>
      <c r="BA115" s="76"/>
      <c r="BB115" s="76"/>
      <c r="BC115" s="76"/>
      <c r="BD115" s="76"/>
      <c r="BE115" s="77">
        <f>AO115+AW115</f>
        <v>0</v>
      </c>
      <c r="BF115" s="77"/>
      <c r="BG115" s="77"/>
      <c r="BH115" s="77"/>
      <c r="BI115" s="77"/>
      <c r="BJ115" s="77"/>
      <c r="BK115" s="77"/>
      <c r="BL115" s="77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18" customHeight="1" x14ac:dyDescent="0.2">
      <c r="A116" s="76"/>
      <c r="B116" s="76"/>
      <c r="C116" s="76"/>
      <c r="D116" s="76"/>
      <c r="E116" s="76"/>
      <c r="F116" s="76"/>
      <c r="G116" s="96" t="s">
        <v>48</v>
      </c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87"/>
      <c r="BF116" s="87"/>
      <c r="BG116" s="87"/>
      <c r="BH116" s="87"/>
      <c r="BI116" s="87"/>
      <c r="BJ116" s="87"/>
      <c r="BK116" s="87"/>
      <c r="BL116" s="87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76"/>
      <c r="B117" s="76"/>
      <c r="C117" s="76"/>
      <c r="D117" s="76"/>
      <c r="E117" s="76"/>
      <c r="F117" s="76"/>
      <c r="G117" s="106" t="s">
        <v>212</v>
      </c>
      <c r="H117" s="106"/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207" t="s">
        <v>88</v>
      </c>
      <c r="AA117" s="207"/>
      <c r="AB117" s="207"/>
      <c r="AC117" s="207"/>
      <c r="AD117" s="207"/>
      <c r="AE117" s="241" t="s">
        <v>93</v>
      </c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35">
        <f>67.783+(0.1689+1.8838+1.7076+1.1015+2.0074)</f>
        <v>74.652199999999993</v>
      </c>
      <c r="AP117" s="236"/>
      <c r="AQ117" s="236"/>
      <c r="AR117" s="236"/>
      <c r="AS117" s="236"/>
      <c r="AT117" s="236"/>
      <c r="AU117" s="236"/>
      <c r="AV117" s="237"/>
      <c r="AW117" s="76"/>
      <c r="AX117" s="76"/>
      <c r="AY117" s="76"/>
      <c r="AZ117" s="76"/>
      <c r="BA117" s="76"/>
      <c r="BB117" s="76"/>
      <c r="BC117" s="76"/>
      <c r="BD117" s="76"/>
      <c r="BE117" s="87">
        <f>AO117+AW117</f>
        <v>74.652199999999993</v>
      </c>
      <c r="BF117" s="87"/>
      <c r="BG117" s="87"/>
      <c r="BH117" s="87"/>
      <c r="BI117" s="87"/>
      <c r="BJ117" s="87"/>
      <c r="BK117" s="87"/>
      <c r="BL117" s="87"/>
      <c r="BP117" s="55"/>
      <c r="BQ117" s="61"/>
      <c r="BR117" s="61"/>
      <c r="BS117" s="75"/>
      <c r="BT117" s="73"/>
      <c r="BU117" s="73"/>
      <c r="BV117" s="73"/>
      <c r="BW117" s="73"/>
      <c r="BX117" s="73"/>
      <c r="BY117" s="73"/>
      <c r="BZ117" s="74"/>
      <c r="CA117" s="61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76"/>
      <c r="B118" s="76"/>
      <c r="C118" s="76"/>
      <c r="D118" s="76"/>
      <c r="E118" s="76"/>
      <c r="F118" s="76"/>
      <c r="G118" s="96" t="s">
        <v>49</v>
      </c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87"/>
      <c r="BF118" s="87"/>
      <c r="BG118" s="87"/>
      <c r="BH118" s="87"/>
      <c r="BI118" s="87"/>
      <c r="BJ118" s="87"/>
      <c r="BK118" s="87"/>
      <c r="BL118" s="87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31.5" customHeight="1" x14ac:dyDescent="0.2">
      <c r="A119" s="76"/>
      <c r="B119" s="76"/>
      <c r="C119" s="76"/>
      <c r="D119" s="76"/>
      <c r="E119" s="76"/>
      <c r="F119" s="76"/>
      <c r="G119" s="86" t="s">
        <v>236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76" t="s">
        <v>46</v>
      </c>
      <c r="AA119" s="76"/>
      <c r="AB119" s="76"/>
      <c r="AC119" s="76"/>
      <c r="AD119" s="76"/>
      <c r="AE119" s="76" t="s">
        <v>58</v>
      </c>
      <c r="AF119" s="76"/>
      <c r="AG119" s="76"/>
      <c r="AH119" s="76"/>
      <c r="AI119" s="76"/>
      <c r="AJ119" s="76"/>
      <c r="AK119" s="76"/>
      <c r="AL119" s="76"/>
      <c r="AM119" s="76"/>
      <c r="AN119" s="76"/>
      <c r="AO119" s="87">
        <f>(AO114)/AO117</f>
        <v>170268.43147288359</v>
      </c>
      <c r="AP119" s="87"/>
      <c r="AQ119" s="87"/>
      <c r="AR119" s="87"/>
      <c r="AS119" s="87"/>
      <c r="AT119" s="87"/>
      <c r="AU119" s="87"/>
      <c r="AV119" s="87"/>
      <c r="AW119" s="76"/>
      <c r="AX119" s="76"/>
      <c r="AY119" s="76"/>
      <c r="AZ119" s="76"/>
      <c r="BA119" s="76"/>
      <c r="BB119" s="76"/>
      <c r="BC119" s="76"/>
      <c r="BD119" s="76"/>
      <c r="BE119" s="87">
        <f>AO119+AW119</f>
        <v>170268.43147288359</v>
      </c>
      <c r="BF119" s="87"/>
      <c r="BG119" s="87"/>
      <c r="BH119" s="87"/>
      <c r="BI119" s="87"/>
      <c r="BJ119" s="87"/>
      <c r="BK119" s="87"/>
      <c r="BL119" s="87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76"/>
      <c r="B120" s="76"/>
      <c r="C120" s="76"/>
      <c r="D120" s="76"/>
      <c r="E120" s="76"/>
      <c r="F120" s="76"/>
      <c r="G120" s="96" t="s">
        <v>50</v>
      </c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87"/>
      <c r="AP120" s="87"/>
      <c r="AQ120" s="87"/>
      <c r="AR120" s="87"/>
      <c r="AS120" s="87"/>
      <c r="AT120" s="87"/>
      <c r="AU120" s="87"/>
      <c r="AV120" s="87"/>
      <c r="AW120" s="76"/>
      <c r="AX120" s="76"/>
      <c r="AY120" s="76"/>
      <c r="AZ120" s="76"/>
      <c r="BA120" s="76"/>
      <c r="BB120" s="76"/>
      <c r="BC120" s="76"/>
      <c r="BD120" s="76"/>
      <c r="BE120" s="87"/>
      <c r="BF120" s="87"/>
      <c r="BG120" s="87"/>
      <c r="BH120" s="87"/>
      <c r="BI120" s="87"/>
      <c r="BJ120" s="87"/>
      <c r="BK120" s="87"/>
      <c r="BL120" s="87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48" customHeight="1" x14ac:dyDescent="0.2">
      <c r="A121" s="76"/>
      <c r="B121" s="76"/>
      <c r="C121" s="76"/>
      <c r="D121" s="76"/>
      <c r="E121" s="76"/>
      <c r="F121" s="76"/>
      <c r="G121" s="101" t="s">
        <v>205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76" t="s">
        <v>51</v>
      </c>
      <c r="AA121" s="76"/>
      <c r="AB121" s="76"/>
      <c r="AC121" s="76"/>
      <c r="AD121" s="76"/>
      <c r="AE121" s="76" t="s">
        <v>58</v>
      </c>
      <c r="AF121" s="76"/>
      <c r="AG121" s="76"/>
      <c r="AH121" s="76"/>
      <c r="AI121" s="76"/>
      <c r="AJ121" s="76"/>
      <c r="AK121" s="76"/>
      <c r="AL121" s="76"/>
      <c r="AM121" s="76"/>
      <c r="AN121" s="76"/>
      <c r="AO121" s="87">
        <f>AO117/74.65*100</f>
        <v>100.00294708640321</v>
      </c>
      <c r="AP121" s="87"/>
      <c r="AQ121" s="87"/>
      <c r="AR121" s="87"/>
      <c r="AS121" s="87"/>
      <c r="AT121" s="87"/>
      <c r="AU121" s="87"/>
      <c r="AV121" s="87"/>
      <c r="AW121" s="76"/>
      <c r="AX121" s="76"/>
      <c r="AY121" s="76"/>
      <c r="AZ121" s="76"/>
      <c r="BA121" s="76"/>
      <c r="BB121" s="76"/>
      <c r="BC121" s="76"/>
      <c r="BD121" s="76"/>
      <c r="BE121" s="87">
        <f>AO121+AW121</f>
        <v>100.00294708640321</v>
      </c>
      <c r="BF121" s="87"/>
      <c r="BG121" s="87"/>
      <c r="BH121" s="87"/>
      <c r="BI121" s="87"/>
      <c r="BJ121" s="87"/>
      <c r="BK121" s="87"/>
      <c r="BL121" s="87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7.25" customHeight="1" x14ac:dyDescent="0.2">
      <c r="A122" s="31"/>
      <c r="B122" s="31"/>
      <c r="C122" s="31"/>
      <c r="D122" s="31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35.25" customHeight="1" x14ac:dyDescent="0.2">
      <c r="A123" s="76" t="s">
        <v>14</v>
      </c>
      <c r="B123" s="76"/>
      <c r="C123" s="76"/>
      <c r="D123" s="76"/>
      <c r="E123" s="76"/>
      <c r="F123" s="76"/>
      <c r="G123" s="76" t="s">
        <v>27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 t="s">
        <v>2</v>
      </c>
      <c r="AA123" s="76"/>
      <c r="AB123" s="76"/>
      <c r="AC123" s="76"/>
      <c r="AD123" s="76"/>
      <c r="AE123" s="76" t="s">
        <v>1</v>
      </c>
      <c r="AF123" s="76"/>
      <c r="AG123" s="76"/>
      <c r="AH123" s="76"/>
      <c r="AI123" s="76"/>
      <c r="AJ123" s="76"/>
      <c r="AK123" s="76"/>
      <c r="AL123" s="76"/>
      <c r="AM123" s="76"/>
      <c r="AN123" s="76"/>
      <c r="AO123" s="76" t="s">
        <v>15</v>
      </c>
      <c r="AP123" s="76"/>
      <c r="AQ123" s="76"/>
      <c r="AR123" s="76"/>
      <c r="AS123" s="76"/>
      <c r="AT123" s="76"/>
      <c r="AU123" s="76"/>
      <c r="AV123" s="76"/>
      <c r="AW123" s="76" t="s">
        <v>16</v>
      </c>
      <c r="AX123" s="76"/>
      <c r="AY123" s="76"/>
      <c r="AZ123" s="76"/>
      <c r="BA123" s="76"/>
      <c r="BB123" s="76"/>
      <c r="BC123" s="76"/>
      <c r="BD123" s="76"/>
      <c r="BE123" s="76" t="s">
        <v>13</v>
      </c>
      <c r="BF123" s="76"/>
      <c r="BG123" s="76"/>
      <c r="BH123" s="76"/>
      <c r="BI123" s="76"/>
      <c r="BJ123" s="76"/>
      <c r="BK123" s="76"/>
      <c r="BL123" s="76"/>
      <c r="BP123" s="55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15.75" x14ac:dyDescent="0.2">
      <c r="A124" s="76">
        <v>1</v>
      </c>
      <c r="B124" s="76"/>
      <c r="C124" s="76"/>
      <c r="D124" s="76"/>
      <c r="E124" s="76"/>
      <c r="F124" s="76"/>
      <c r="G124" s="76">
        <v>2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>
        <v>3</v>
      </c>
      <c r="AA124" s="76"/>
      <c r="AB124" s="76"/>
      <c r="AC124" s="76"/>
      <c r="AD124" s="76"/>
      <c r="AE124" s="76">
        <v>4</v>
      </c>
      <c r="AF124" s="76"/>
      <c r="AG124" s="76"/>
      <c r="AH124" s="76"/>
      <c r="AI124" s="76"/>
      <c r="AJ124" s="76"/>
      <c r="AK124" s="76"/>
      <c r="AL124" s="76"/>
      <c r="AM124" s="76"/>
      <c r="AN124" s="76"/>
      <c r="AO124" s="76">
        <v>5</v>
      </c>
      <c r="AP124" s="76"/>
      <c r="AQ124" s="76"/>
      <c r="AR124" s="76"/>
      <c r="AS124" s="76"/>
      <c r="AT124" s="76"/>
      <c r="AU124" s="76"/>
      <c r="AV124" s="76"/>
      <c r="AW124" s="76">
        <v>6</v>
      </c>
      <c r="AX124" s="76"/>
      <c r="AY124" s="76"/>
      <c r="AZ124" s="76"/>
      <c r="BA124" s="76"/>
      <c r="BB124" s="76"/>
      <c r="BC124" s="76"/>
      <c r="BD124" s="76"/>
      <c r="BE124" s="76">
        <v>7</v>
      </c>
      <c r="BF124" s="76"/>
      <c r="BG124" s="76"/>
      <c r="BH124" s="76"/>
      <c r="BI124" s="76"/>
      <c r="BJ124" s="76"/>
      <c r="BK124" s="76"/>
      <c r="BL124" s="76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76"/>
      <c r="B125" s="76"/>
      <c r="C125" s="76"/>
      <c r="D125" s="76"/>
      <c r="E125" s="76"/>
      <c r="F125" s="76"/>
      <c r="G125" s="238" t="s">
        <v>220</v>
      </c>
      <c r="H125" s="239"/>
      <c r="I125" s="239"/>
      <c r="J125" s="239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  <c r="AE125" s="239"/>
      <c r="AF125" s="239"/>
      <c r="AG125" s="239"/>
      <c r="AH125" s="239"/>
      <c r="AI125" s="239"/>
      <c r="AJ125" s="239"/>
      <c r="AK125" s="239"/>
      <c r="AL125" s="239"/>
      <c r="AM125" s="239"/>
      <c r="AN125" s="240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76"/>
      <c r="B126" s="76"/>
      <c r="C126" s="76"/>
      <c r="D126" s="76"/>
      <c r="E126" s="76"/>
      <c r="F126" s="76"/>
      <c r="G126" s="96" t="s">
        <v>45</v>
      </c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76"/>
      <c r="B127" s="76"/>
      <c r="C127" s="76"/>
      <c r="D127" s="76"/>
      <c r="E127" s="76"/>
      <c r="F127" s="76"/>
      <c r="G127" s="106" t="s">
        <v>84</v>
      </c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76" t="s">
        <v>46</v>
      </c>
      <c r="AA127" s="76"/>
      <c r="AB127" s="76"/>
      <c r="AC127" s="76"/>
      <c r="AD127" s="76"/>
      <c r="AE127" s="76" t="s">
        <v>57</v>
      </c>
      <c r="AF127" s="76"/>
      <c r="AG127" s="76"/>
      <c r="AH127" s="76"/>
      <c r="AI127" s="76"/>
      <c r="AJ127" s="76"/>
      <c r="AK127" s="76"/>
      <c r="AL127" s="76"/>
      <c r="AM127" s="76"/>
      <c r="AN127" s="76"/>
      <c r="AO127" s="77">
        <f>AO128+AO129</f>
        <v>43691454</v>
      </c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>
        <f>AO127+AW127</f>
        <v>43691454</v>
      </c>
      <c r="BF127" s="77"/>
      <c r="BG127" s="77"/>
      <c r="BH127" s="77"/>
      <c r="BI127" s="77"/>
      <c r="BJ127" s="77"/>
      <c r="BK127" s="77"/>
      <c r="BL127" s="77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35.25" customHeight="1" x14ac:dyDescent="0.2">
      <c r="A128" s="76"/>
      <c r="B128" s="76"/>
      <c r="C128" s="76"/>
      <c r="D128" s="76"/>
      <c r="E128" s="76"/>
      <c r="F128" s="76"/>
      <c r="G128" s="106" t="s">
        <v>94</v>
      </c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76" t="s">
        <v>46</v>
      </c>
      <c r="AA128" s="76"/>
      <c r="AB128" s="76"/>
      <c r="AC128" s="76"/>
      <c r="AD128" s="76"/>
      <c r="AE128" s="76" t="s">
        <v>57</v>
      </c>
      <c r="AF128" s="76"/>
      <c r="AG128" s="76"/>
      <c r="AH128" s="76"/>
      <c r="AI128" s="76"/>
      <c r="AJ128" s="76"/>
      <c r="AK128" s="76"/>
      <c r="AL128" s="76"/>
      <c r="AM128" s="76"/>
      <c r="AN128" s="76"/>
      <c r="AO128" s="79">
        <v>16601600</v>
      </c>
      <c r="AP128" s="80"/>
      <c r="AQ128" s="80"/>
      <c r="AR128" s="80"/>
      <c r="AS128" s="80"/>
      <c r="AT128" s="80"/>
      <c r="AU128" s="80"/>
      <c r="AV128" s="81"/>
      <c r="AW128" s="76"/>
      <c r="AX128" s="76"/>
      <c r="AY128" s="76"/>
      <c r="AZ128" s="76"/>
      <c r="BA128" s="76"/>
      <c r="BB128" s="76"/>
      <c r="BC128" s="76"/>
      <c r="BD128" s="76"/>
      <c r="BE128" s="77">
        <f t="shared" ref="BE128:BE138" si="2">AO128+AW128</f>
        <v>16601600</v>
      </c>
      <c r="BF128" s="77"/>
      <c r="BG128" s="77"/>
      <c r="BH128" s="77"/>
      <c r="BI128" s="77"/>
      <c r="BJ128" s="77"/>
      <c r="BK128" s="77"/>
      <c r="BL128" s="77"/>
      <c r="BP128" s="55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76"/>
      <c r="B129" s="76"/>
      <c r="C129" s="76"/>
      <c r="D129" s="76"/>
      <c r="E129" s="76"/>
      <c r="F129" s="76"/>
      <c r="G129" s="106" t="s">
        <v>170</v>
      </c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76" t="s">
        <v>46</v>
      </c>
      <c r="AA129" s="76"/>
      <c r="AB129" s="76"/>
      <c r="AC129" s="76"/>
      <c r="AD129" s="76"/>
      <c r="AE129" s="76" t="s">
        <v>57</v>
      </c>
      <c r="AF129" s="76"/>
      <c r="AG129" s="76"/>
      <c r="AH129" s="76"/>
      <c r="AI129" s="76"/>
      <c r="AJ129" s="76"/>
      <c r="AK129" s="76"/>
      <c r="AL129" s="76"/>
      <c r="AM129" s="76"/>
      <c r="AN129" s="76"/>
      <c r="AO129" s="79">
        <v>27089854</v>
      </c>
      <c r="AP129" s="80"/>
      <c r="AQ129" s="80"/>
      <c r="AR129" s="80"/>
      <c r="AS129" s="80"/>
      <c r="AT129" s="80"/>
      <c r="AU129" s="80"/>
      <c r="AV129" s="81"/>
      <c r="AW129" s="76"/>
      <c r="AX129" s="76"/>
      <c r="AY129" s="76"/>
      <c r="AZ129" s="76"/>
      <c r="BA129" s="76"/>
      <c r="BB129" s="76"/>
      <c r="BC129" s="76"/>
      <c r="BD129" s="76"/>
      <c r="BE129" s="77">
        <f t="shared" si="2"/>
        <v>27089854</v>
      </c>
      <c r="BF129" s="77"/>
      <c r="BG129" s="77"/>
      <c r="BH129" s="77"/>
      <c r="BI129" s="77"/>
      <c r="BJ129" s="77"/>
      <c r="BK129" s="77"/>
      <c r="BL129" s="77"/>
      <c r="BP129" s="55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76"/>
      <c r="B130" s="76"/>
      <c r="C130" s="76"/>
      <c r="D130" s="76"/>
      <c r="E130" s="76"/>
      <c r="F130" s="76"/>
      <c r="G130" s="96" t="s">
        <v>48</v>
      </c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87"/>
      <c r="BF130" s="87"/>
      <c r="BG130" s="87"/>
      <c r="BH130" s="87"/>
      <c r="BI130" s="87"/>
      <c r="BJ130" s="87"/>
      <c r="BK130" s="87"/>
      <c r="BL130" s="87"/>
      <c r="BP130" s="55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47"/>
      <c r="CC130" s="47"/>
      <c r="CD130" s="47"/>
      <c r="CE130" s="47"/>
      <c r="CF130" s="47"/>
      <c r="CG130" s="47"/>
    </row>
    <row r="131" spans="1:85" ht="47.25" customHeight="1" x14ac:dyDescent="0.2">
      <c r="A131" s="76"/>
      <c r="B131" s="76"/>
      <c r="C131" s="76"/>
      <c r="D131" s="76"/>
      <c r="E131" s="76"/>
      <c r="F131" s="76"/>
      <c r="G131" s="106" t="s">
        <v>95</v>
      </c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76" t="s">
        <v>47</v>
      </c>
      <c r="AA131" s="76"/>
      <c r="AB131" s="76"/>
      <c r="AC131" s="76"/>
      <c r="AD131" s="76"/>
      <c r="AE131" s="76" t="s">
        <v>99</v>
      </c>
      <c r="AF131" s="76"/>
      <c r="AG131" s="76"/>
      <c r="AH131" s="76"/>
      <c r="AI131" s="76"/>
      <c r="AJ131" s="76"/>
      <c r="AK131" s="76"/>
      <c r="AL131" s="76"/>
      <c r="AM131" s="76"/>
      <c r="AN131" s="76"/>
      <c r="AO131" s="187">
        <v>18474</v>
      </c>
      <c r="AP131" s="188">
        <v>18474</v>
      </c>
      <c r="AQ131" s="188">
        <v>18474</v>
      </c>
      <c r="AR131" s="188">
        <v>18474</v>
      </c>
      <c r="AS131" s="188">
        <v>18474</v>
      </c>
      <c r="AT131" s="188">
        <v>18474</v>
      </c>
      <c r="AU131" s="188">
        <v>18474</v>
      </c>
      <c r="AV131" s="189">
        <v>18474</v>
      </c>
      <c r="AW131" s="76"/>
      <c r="AX131" s="76"/>
      <c r="AY131" s="76"/>
      <c r="AZ131" s="76"/>
      <c r="BA131" s="76"/>
      <c r="BB131" s="76"/>
      <c r="BC131" s="76"/>
      <c r="BD131" s="76"/>
      <c r="BE131" s="116">
        <f t="shared" si="2"/>
        <v>18474</v>
      </c>
      <c r="BF131" s="116"/>
      <c r="BG131" s="116"/>
      <c r="BH131" s="116"/>
      <c r="BI131" s="116"/>
      <c r="BJ131" s="116"/>
      <c r="BK131" s="116"/>
      <c r="BL131" s="116"/>
      <c r="BP131" s="55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47"/>
      <c r="CC131" s="47"/>
      <c r="CD131" s="47"/>
      <c r="CE131" s="47"/>
      <c r="CF131" s="47"/>
      <c r="CG131" s="47"/>
    </row>
    <row r="132" spans="1:85" ht="31.5" customHeight="1" x14ac:dyDescent="0.2">
      <c r="A132" s="76"/>
      <c r="B132" s="76"/>
      <c r="C132" s="76"/>
      <c r="D132" s="76"/>
      <c r="E132" s="76"/>
      <c r="F132" s="76"/>
      <c r="G132" s="106" t="s">
        <v>96</v>
      </c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76" t="s">
        <v>98</v>
      </c>
      <c r="AA132" s="76"/>
      <c r="AB132" s="76"/>
      <c r="AC132" s="76"/>
      <c r="AD132" s="76"/>
      <c r="AE132" s="76" t="s">
        <v>139</v>
      </c>
      <c r="AF132" s="76"/>
      <c r="AG132" s="76"/>
      <c r="AH132" s="76"/>
      <c r="AI132" s="76"/>
      <c r="AJ132" s="76"/>
      <c r="AK132" s="76"/>
      <c r="AL132" s="76"/>
      <c r="AM132" s="76"/>
      <c r="AN132" s="76"/>
      <c r="AO132" s="235">
        <v>4295</v>
      </c>
      <c r="AP132" s="236">
        <v>4295</v>
      </c>
      <c r="AQ132" s="236">
        <v>4295</v>
      </c>
      <c r="AR132" s="236">
        <v>4295</v>
      </c>
      <c r="AS132" s="236">
        <v>4295</v>
      </c>
      <c r="AT132" s="236">
        <v>4295</v>
      </c>
      <c r="AU132" s="236">
        <v>4295</v>
      </c>
      <c r="AV132" s="237">
        <v>4295</v>
      </c>
      <c r="AW132" s="76"/>
      <c r="AX132" s="76"/>
      <c r="AY132" s="76"/>
      <c r="AZ132" s="76"/>
      <c r="BA132" s="76"/>
      <c r="BB132" s="76"/>
      <c r="BC132" s="76"/>
      <c r="BD132" s="76"/>
      <c r="BE132" s="87">
        <f t="shared" si="2"/>
        <v>4295</v>
      </c>
      <c r="BF132" s="87"/>
      <c r="BG132" s="87"/>
      <c r="BH132" s="87"/>
      <c r="BI132" s="87"/>
      <c r="BJ132" s="87"/>
      <c r="BK132" s="87"/>
      <c r="BL132" s="87"/>
      <c r="BP132" s="55"/>
      <c r="BQ132" s="61"/>
      <c r="BR132" s="61"/>
      <c r="BS132" s="47"/>
      <c r="BT132" s="47"/>
      <c r="BU132" s="61"/>
      <c r="BV132" s="61"/>
      <c r="BW132" s="61"/>
      <c r="BX132" s="61"/>
      <c r="BY132" s="61"/>
      <c r="BZ132" s="61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76"/>
      <c r="B133" s="76"/>
      <c r="C133" s="76"/>
      <c r="D133" s="76"/>
      <c r="E133" s="76"/>
      <c r="F133" s="76"/>
      <c r="G133" s="96" t="s">
        <v>49</v>
      </c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 t="s">
        <v>52</v>
      </c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87"/>
      <c r="BF133" s="87"/>
      <c r="BG133" s="87"/>
      <c r="BH133" s="87"/>
      <c r="BI133" s="87"/>
      <c r="BJ133" s="87"/>
      <c r="BK133" s="87"/>
      <c r="BL133" s="87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35.25" customHeight="1" x14ac:dyDescent="0.2">
      <c r="A134" s="76"/>
      <c r="B134" s="76"/>
      <c r="C134" s="76"/>
      <c r="D134" s="76"/>
      <c r="E134" s="76"/>
      <c r="F134" s="76"/>
      <c r="G134" s="86" t="s">
        <v>97</v>
      </c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76" t="s">
        <v>46</v>
      </c>
      <c r="AA134" s="76"/>
      <c r="AB134" s="76"/>
      <c r="AC134" s="76"/>
      <c r="AD134" s="76"/>
      <c r="AE134" s="76" t="s">
        <v>58</v>
      </c>
      <c r="AF134" s="76"/>
      <c r="AG134" s="76"/>
      <c r="AH134" s="76"/>
      <c r="AI134" s="76"/>
      <c r="AJ134" s="76"/>
      <c r="AK134" s="76"/>
      <c r="AL134" s="76"/>
      <c r="AM134" s="76"/>
      <c r="AN134" s="76"/>
      <c r="AO134" s="77">
        <f>AO128/AO131</f>
        <v>898.64674677925734</v>
      </c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>
        <f t="shared" si="2"/>
        <v>898.64674677925734</v>
      </c>
      <c r="BF134" s="77"/>
      <c r="BG134" s="77"/>
      <c r="BH134" s="77"/>
      <c r="BI134" s="77"/>
      <c r="BJ134" s="77"/>
      <c r="BK134" s="77"/>
      <c r="BL134" s="77"/>
      <c r="BP134" s="55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26.25" customHeight="1" x14ac:dyDescent="0.2">
      <c r="A135" s="76"/>
      <c r="B135" s="76"/>
      <c r="C135" s="76"/>
      <c r="D135" s="76"/>
      <c r="E135" s="76"/>
      <c r="F135" s="76"/>
      <c r="G135" s="86" t="s">
        <v>171</v>
      </c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76" t="s">
        <v>46</v>
      </c>
      <c r="AA135" s="76"/>
      <c r="AB135" s="76"/>
      <c r="AC135" s="76"/>
      <c r="AD135" s="76"/>
      <c r="AE135" s="76" t="s">
        <v>139</v>
      </c>
      <c r="AF135" s="76"/>
      <c r="AG135" s="76"/>
      <c r="AH135" s="76"/>
      <c r="AI135" s="76"/>
      <c r="AJ135" s="76"/>
      <c r="AK135" s="76"/>
      <c r="AL135" s="76"/>
      <c r="AM135" s="76"/>
      <c r="AN135" s="76"/>
      <c r="AO135" s="77">
        <f>AO129/AO132/1000</f>
        <v>6.3073001164144351</v>
      </c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>
        <f t="shared" si="2"/>
        <v>6.3073001164144351</v>
      </c>
      <c r="BF135" s="77"/>
      <c r="BG135" s="77"/>
      <c r="BH135" s="77"/>
      <c r="BI135" s="77"/>
      <c r="BJ135" s="77"/>
      <c r="BK135" s="77"/>
      <c r="BL135" s="77"/>
      <c r="BP135" s="55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18" customHeight="1" x14ac:dyDescent="0.2">
      <c r="A136" s="76"/>
      <c r="B136" s="76"/>
      <c r="C136" s="76"/>
      <c r="D136" s="76"/>
      <c r="E136" s="76"/>
      <c r="F136" s="76"/>
      <c r="G136" s="96" t="s">
        <v>50</v>
      </c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87"/>
      <c r="BF136" s="87"/>
      <c r="BG136" s="87"/>
      <c r="BH136" s="87"/>
      <c r="BI136" s="87"/>
      <c r="BJ136" s="87"/>
      <c r="BK136" s="87"/>
      <c r="BL136" s="87"/>
      <c r="BP136" s="55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51.75" customHeight="1" x14ac:dyDescent="0.2">
      <c r="A137" s="76"/>
      <c r="B137" s="76"/>
      <c r="C137" s="76"/>
      <c r="D137" s="76"/>
      <c r="E137" s="76"/>
      <c r="F137" s="76"/>
      <c r="G137" s="106" t="s">
        <v>211</v>
      </c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76" t="s">
        <v>51</v>
      </c>
      <c r="AA137" s="76"/>
      <c r="AB137" s="76"/>
      <c r="AC137" s="76"/>
      <c r="AD137" s="76"/>
      <c r="AE137" s="76" t="s">
        <v>58</v>
      </c>
      <c r="AF137" s="76"/>
      <c r="AG137" s="76"/>
      <c r="AH137" s="76"/>
      <c r="AI137" s="76"/>
      <c r="AJ137" s="76"/>
      <c r="AK137" s="76"/>
      <c r="AL137" s="76"/>
      <c r="AM137" s="76"/>
      <c r="AN137" s="76"/>
      <c r="AO137" s="87">
        <f>AO128/15800000*100</f>
        <v>105.07341772151899</v>
      </c>
      <c r="AP137" s="87"/>
      <c r="AQ137" s="87"/>
      <c r="AR137" s="87"/>
      <c r="AS137" s="87"/>
      <c r="AT137" s="87"/>
      <c r="AU137" s="87"/>
      <c r="AV137" s="87"/>
      <c r="AW137" s="76"/>
      <c r="AX137" s="76"/>
      <c r="AY137" s="76"/>
      <c r="AZ137" s="76"/>
      <c r="BA137" s="76"/>
      <c r="BB137" s="76"/>
      <c r="BC137" s="76"/>
      <c r="BD137" s="76"/>
      <c r="BE137" s="87">
        <f t="shared" si="2"/>
        <v>105.07341772151899</v>
      </c>
      <c r="BF137" s="87"/>
      <c r="BG137" s="87"/>
      <c r="BH137" s="87"/>
      <c r="BI137" s="87"/>
      <c r="BJ137" s="87"/>
      <c r="BK137" s="87"/>
      <c r="BL137" s="87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41.25" customHeight="1" x14ac:dyDescent="0.2">
      <c r="A138" s="76"/>
      <c r="B138" s="76"/>
      <c r="C138" s="76"/>
      <c r="D138" s="76"/>
      <c r="E138" s="76"/>
      <c r="F138" s="76"/>
      <c r="G138" s="106" t="s">
        <v>210</v>
      </c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76" t="s">
        <v>51</v>
      </c>
      <c r="AA138" s="76"/>
      <c r="AB138" s="76"/>
      <c r="AC138" s="76"/>
      <c r="AD138" s="76"/>
      <c r="AE138" s="76" t="s">
        <v>58</v>
      </c>
      <c r="AF138" s="76"/>
      <c r="AG138" s="76"/>
      <c r="AH138" s="76"/>
      <c r="AI138" s="76"/>
      <c r="AJ138" s="76"/>
      <c r="AK138" s="76"/>
      <c r="AL138" s="76"/>
      <c r="AM138" s="76"/>
      <c r="AN138" s="76"/>
      <c r="AO138" s="77">
        <f>AO129/21321760.12*100</f>
        <v>127.05261595448434</v>
      </c>
      <c r="AP138" s="77"/>
      <c r="AQ138" s="77"/>
      <c r="AR138" s="77"/>
      <c r="AS138" s="77"/>
      <c r="AT138" s="77"/>
      <c r="AU138" s="77"/>
      <c r="AV138" s="77"/>
      <c r="AW138" s="76"/>
      <c r="AX138" s="76"/>
      <c r="AY138" s="76"/>
      <c r="AZ138" s="76"/>
      <c r="BA138" s="76"/>
      <c r="BB138" s="76"/>
      <c r="BC138" s="76"/>
      <c r="BD138" s="76"/>
      <c r="BE138" s="87">
        <f t="shared" si="2"/>
        <v>127.05261595448434</v>
      </c>
      <c r="BF138" s="87"/>
      <c r="BG138" s="87"/>
      <c r="BH138" s="87"/>
      <c r="BI138" s="87"/>
      <c r="BJ138" s="87"/>
      <c r="BK138" s="87"/>
      <c r="BL138" s="87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s="47" customFormat="1" ht="11.25" customHeight="1" x14ac:dyDescent="0.2">
      <c r="A139" s="31"/>
      <c r="B139" s="31"/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</row>
    <row r="140" spans="1:85" ht="35.25" customHeight="1" x14ac:dyDescent="0.2">
      <c r="A140" s="76" t="s">
        <v>14</v>
      </c>
      <c r="B140" s="76"/>
      <c r="C140" s="76"/>
      <c r="D140" s="76"/>
      <c r="E140" s="76"/>
      <c r="F140" s="76"/>
      <c r="G140" s="76" t="s">
        <v>27</v>
      </c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 t="s">
        <v>2</v>
      </c>
      <c r="AA140" s="76"/>
      <c r="AB140" s="76"/>
      <c r="AC140" s="76"/>
      <c r="AD140" s="76"/>
      <c r="AE140" s="76" t="s">
        <v>1</v>
      </c>
      <c r="AF140" s="76"/>
      <c r="AG140" s="76"/>
      <c r="AH140" s="76"/>
      <c r="AI140" s="76"/>
      <c r="AJ140" s="76"/>
      <c r="AK140" s="76"/>
      <c r="AL140" s="76"/>
      <c r="AM140" s="76"/>
      <c r="AN140" s="76"/>
      <c r="AO140" s="76" t="s">
        <v>15</v>
      </c>
      <c r="AP140" s="76"/>
      <c r="AQ140" s="76"/>
      <c r="AR140" s="76"/>
      <c r="AS140" s="76"/>
      <c r="AT140" s="76"/>
      <c r="AU140" s="76"/>
      <c r="AV140" s="76"/>
      <c r="AW140" s="76" t="s">
        <v>16</v>
      </c>
      <c r="AX140" s="76"/>
      <c r="AY140" s="76"/>
      <c r="AZ140" s="76"/>
      <c r="BA140" s="76"/>
      <c r="BB140" s="76"/>
      <c r="BC140" s="76"/>
      <c r="BD140" s="76"/>
      <c r="BE140" s="76" t="s">
        <v>13</v>
      </c>
      <c r="BF140" s="76"/>
      <c r="BG140" s="76"/>
      <c r="BH140" s="76"/>
      <c r="BI140" s="76"/>
      <c r="BJ140" s="76"/>
      <c r="BK140" s="76"/>
      <c r="BL140" s="76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15.75" x14ac:dyDescent="0.2">
      <c r="A141" s="76">
        <v>1</v>
      </c>
      <c r="B141" s="76"/>
      <c r="C141" s="76"/>
      <c r="D141" s="76"/>
      <c r="E141" s="76"/>
      <c r="F141" s="76"/>
      <c r="G141" s="76">
        <v>2</v>
      </c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>
        <v>3</v>
      </c>
      <c r="AA141" s="76"/>
      <c r="AB141" s="76"/>
      <c r="AC141" s="76"/>
      <c r="AD141" s="76"/>
      <c r="AE141" s="76">
        <v>4</v>
      </c>
      <c r="AF141" s="76"/>
      <c r="AG141" s="76"/>
      <c r="AH141" s="76"/>
      <c r="AI141" s="76"/>
      <c r="AJ141" s="76"/>
      <c r="AK141" s="76"/>
      <c r="AL141" s="76"/>
      <c r="AM141" s="76"/>
      <c r="AN141" s="76"/>
      <c r="AO141" s="76">
        <v>5</v>
      </c>
      <c r="AP141" s="76"/>
      <c r="AQ141" s="76"/>
      <c r="AR141" s="76"/>
      <c r="AS141" s="76"/>
      <c r="AT141" s="76"/>
      <c r="AU141" s="76"/>
      <c r="AV141" s="76"/>
      <c r="AW141" s="76">
        <v>6</v>
      </c>
      <c r="AX141" s="76"/>
      <c r="AY141" s="76"/>
      <c r="AZ141" s="76"/>
      <c r="BA141" s="76"/>
      <c r="BB141" s="76"/>
      <c r="BC141" s="76"/>
      <c r="BD141" s="76"/>
      <c r="BE141" s="76">
        <v>7</v>
      </c>
      <c r="BF141" s="76"/>
      <c r="BG141" s="76"/>
      <c r="BH141" s="76"/>
      <c r="BI141" s="76"/>
      <c r="BJ141" s="76"/>
      <c r="BK141" s="76"/>
      <c r="BL141" s="76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18.95" customHeight="1" x14ac:dyDescent="0.2">
      <c r="A142" s="76"/>
      <c r="B142" s="76"/>
      <c r="C142" s="76"/>
      <c r="D142" s="76"/>
      <c r="E142" s="76"/>
      <c r="F142" s="76"/>
      <c r="G142" s="138" t="s">
        <v>156</v>
      </c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218"/>
      <c r="AP142" s="218"/>
      <c r="AQ142" s="218"/>
      <c r="AR142" s="218"/>
      <c r="AS142" s="218"/>
      <c r="AT142" s="218"/>
      <c r="AU142" s="218"/>
      <c r="AV142" s="218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8.95" customHeight="1" x14ac:dyDescent="0.2">
      <c r="A143" s="76"/>
      <c r="B143" s="76"/>
      <c r="C143" s="76"/>
      <c r="D143" s="76"/>
      <c r="E143" s="76"/>
      <c r="F143" s="76"/>
      <c r="G143" s="96" t="s">
        <v>45</v>
      </c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P143" s="55"/>
      <c r="BQ143" s="61"/>
      <c r="BR143" s="47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18.95" customHeight="1" x14ac:dyDescent="0.2">
      <c r="A144" s="76"/>
      <c r="B144" s="76"/>
      <c r="C144" s="76"/>
      <c r="D144" s="76"/>
      <c r="E144" s="76"/>
      <c r="F144" s="76"/>
      <c r="G144" s="106" t="s">
        <v>84</v>
      </c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76" t="s">
        <v>46</v>
      </c>
      <c r="AA144" s="76"/>
      <c r="AB144" s="76"/>
      <c r="AC144" s="76"/>
      <c r="AD144" s="76"/>
      <c r="AE144" s="76" t="s">
        <v>57</v>
      </c>
      <c r="AF144" s="76"/>
      <c r="AG144" s="76"/>
      <c r="AH144" s="76"/>
      <c r="AI144" s="76"/>
      <c r="AJ144" s="76"/>
      <c r="AK144" s="76"/>
      <c r="AL144" s="76"/>
      <c r="AM144" s="76"/>
      <c r="AN144" s="76"/>
      <c r="AO144" s="77">
        <f>SUM(AO145:AV148)</f>
        <v>6806070</v>
      </c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>
        <f>AO144+AW144</f>
        <v>6806070</v>
      </c>
      <c r="BF144" s="77"/>
      <c r="BG144" s="77"/>
      <c r="BH144" s="77"/>
      <c r="BI144" s="77"/>
      <c r="BJ144" s="77"/>
      <c r="BK144" s="77"/>
      <c r="BL144" s="77"/>
      <c r="BP144" s="55"/>
      <c r="BQ144" s="61"/>
      <c r="BR144" s="69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18.95" customHeight="1" x14ac:dyDescent="0.2">
      <c r="A145" s="76"/>
      <c r="B145" s="76"/>
      <c r="C145" s="76"/>
      <c r="D145" s="76"/>
      <c r="E145" s="76"/>
      <c r="F145" s="76"/>
      <c r="G145" s="242" t="s">
        <v>101</v>
      </c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  <c r="Y145" s="242"/>
      <c r="Z145" s="76" t="s">
        <v>46</v>
      </c>
      <c r="AA145" s="76"/>
      <c r="AB145" s="76"/>
      <c r="AC145" s="76"/>
      <c r="AD145" s="76"/>
      <c r="AE145" s="76" t="s">
        <v>109</v>
      </c>
      <c r="AF145" s="76"/>
      <c r="AG145" s="76"/>
      <c r="AH145" s="76"/>
      <c r="AI145" s="76"/>
      <c r="AJ145" s="76"/>
      <c r="AK145" s="76"/>
      <c r="AL145" s="76"/>
      <c r="AM145" s="76"/>
      <c r="AN145" s="76"/>
      <c r="AO145" s="79">
        <v>1860410</v>
      </c>
      <c r="AP145" s="219"/>
      <c r="AQ145" s="219"/>
      <c r="AR145" s="219"/>
      <c r="AS145" s="219"/>
      <c r="AT145" s="219"/>
      <c r="AU145" s="219"/>
      <c r="AV145" s="220"/>
      <c r="AW145" s="77"/>
      <c r="AX145" s="77"/>
      <c r="AY145" s="77"/>
      <c r="AZ145" s="77"/>
      <c r="BA145" s="77"/>
      <c r="BB145" s="77"/>
      <c r="BC145" s="77"/>
      <c r="BD145" s="77"/>
      <c r="BE145" s="77">
        <f t="shared" ref="BE145:BE161" si="3">AO145+AW145</f>
        <v>1860410</v>
      </c>
      <c r="BF145" s="77"/>
      <c r="BG145" s="77"/>
      <c r="BH145" s="77"/>
      <c r="BI145" s="77"/>
      <c r="BJ145" s="77"/>
      <c r="BK145" s="77"/>
      <c r="BL145" s="77"/>
      <c r="BP145" s="55"/>
      <c r="BQ145" s="61"/>
      <c r="BR145" s="69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18.95" customHeight="1" x14ac:dyDescent="0.2">
      <c r="A146" s="76"/>
      <c r="B146" s="76"/>
      <c r="C146" s="76"/>
      <c r="D146" s="76"/>
      <c r="E146" s="76"/>
      <c r="F146" s="76"/>
      <c r="G146" s="86" t="s">
        <v>102</v>
      </c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76" t="s">
        <v>46</v>
      </c>
      <c r="AA146" s="76"/>
      <c r="AB146" s="76"/>
      <c r="AC146" s="76"/>
      <c r="AD146" s="76"/>
      <c r="AE146" s="76" t="s">
        <v>109</v>
      </c>
      <c r="AF146" s="76"/>
      <c r="AG146" s="76"/>
      <c r="AH146" s="76"/>
      <c r="AI146" s="76"/>
      <c r="AJ146" s="76"/>
      <c r="AK146" s="76"/>
      <c r="AL146" s="76"/>
      <c r="AM146" s="76"/>
      <c r="AN146" s="76"/>
      <c r="AO146" s="79">
        <f>3619960</f>
        <v>3619960</v>
      </c>
      <c r="AP146" s="219"/>
      <c r="AQ146" s="219"/>
      <c r="AR146" s="219"/>
      <c r="AS146" s="219"/>
      <c r="AT146" s="219"/>
      <c r="AU146" s="219"/>
      <c r="AV146" s="220"/>
      <c r="AW146" s="77"/>
      <c r="AX146" s="77"/>
      <c r="AY146" s="77"/>
      <c r="AZ146" s="77"/>
      <c r="BA146" s="77"/>
      <c r="BB146" s="77"/>
      <c r="BC146" s="77"/>
      <c r="BD146" s="77"/>
      <c r="BE146" s="77">
        <f t="shared" si="3"/>
        <v>3619960</v>
      </c>
      <c r="BF146" s="77"/>
      <c r="BG146" s="77"/>
      <c r="BH146" s="77"/>
      <c r="BI146" s="77"/>
      <c r="BJ146" s="77"/>
      <c r="BK146" s="77"/>
      <c r="BL146" s="77"/>
      <c r="BP146" s="55"/>
      <c r="BQ146" s="61"/>
      <c r="BR146" s="69"/>
      <c r="BS146" s="61"/>
      <c r="BT146" s="61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76"/>
      <c r="B147" s="76"/>
      <c r="C147" s="76"/>
      <c r="D147" s="76"/>
      <c r="E147" s="76"/>
      <c r="F147" s="76"/>
      <c r="G147" s="86" t="s">
        <v>202</v>
      </c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6" t="s">
        <v>46</v>
      </c>
      <c r="AA147" s="76"/>
      <c r="AB147" s="76"/>
      <c r="AC147" s="76"/>
      <c r="AD147" s="76"/>
      <c r="AE147" s="76" t="s">
        <v>109</v>
      </c>
      <c r="AF147" s="76"/>
      <c r="AG147" s="76"/>
      <c r="AH147" s="76"/>
      <c r="AI147" s="76"/>
      <c r="AJ147" s="76"/>
      <c r="AK147" s="76"/>
      <c r="AL147" s="76"/>
      <c r="AM147" s="76"/>
      <c r="AN147" s="76"/>
      <c r="AO147" s="79">
        <v>1263200</v>
      </c>
      <c r="AP147" s="219"/>
      <c r="AQ147" s="219"/>
      <c r="AR147" s="219"/>
      <c r="AS147" s="219"/>
      <c r="AT147" s="219"/>
      <c r="AU147" s="219"/>
      <c r="AV147" s="220"/>
      <c r="AW147" s="77"/>
      <c r="AX147" s="77"/>
      <c r="AY147" s="77"/>
      <c r="AZ147" s="77"/>
      <c r="BA147" s="77"/>
      <c r="BB147" s="77"/>
      <c r="BC147" s="77"/>
      <c r="BD147" s="77"/>
      <c r="BE147" s="77">
        <f t="shared" si="3"/>
        <v>1263200</v>
      </c>
      <c r="BF147" s="77"/>
      <c r="BG147" s="77"/>
      <c r="BH147" s="77"/>
      <c r="BI147" s="77"/>
      <c r="BJ147" s="77"/>
      <c r="BK147" s="77"/>
      <c r="BL147" s="77"/>
      <c r="BP147" s="55"/>
      <c r="BQ147" s="61"/>
      <c r="BR147" s="69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21.75" customHeight="1" x14ac:dyDescent="0.2">
      <c r="A148" s="93"/>
      <c r="B148" s="94"/>
      <c r="C148" s="94"/>
      <c r="D148" s="94"/>
      <c r="E148" s="94"/>
      <c r="F148" s="95"/>
      <c r="G148" s="83" t="s">
        <v>208</v>
      </c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5"/>
      <c r="Z148" s="93" t="s">
        <v>46</v>
      </c>
      <c r="AA148" s="94"/>
      <c r="AB148" s="94"/>
      <c r="AC148" s="94"/>
      <c r="AD148" s="95"/>
      <c r="AE148" s="76" t="s">
        <v>109</v>
      </c>
      <c r="AF148" s="76"/>
      <c r="AG148" s="76"/>
      <c r="AH148" s="76"/>
      <c r="AI148" s="76"/>
      <c r="AJ148" s="76"/>
      <c r="AK148" s="76"/>
      <c r="AL148" s="76"/>
      <c r="AM148" s="76"/>
      <c r="AN148" s="76"/>
      <c r="AO148" s="79">
        <v>62500</v>
      </c>
      <c r="AP148" s="219"/>
      <c r="AQ148" s="219"/>
      <c r="AR148" s="219"/>
      <c r="AS148" s="219"/>
      <c r="AT148" s="219"/>
      <c r="AU148" s="219"/>
      <c r="AV148" s="220"/>
      <c r="AW148" s="79"/>
      <c r="AX148" s="80"/>
      <c r="AY148" s="80"/>
      <c r="AZ148" s="80"/>
      <c r="BA148" s="80"/>
      <c r="BB148" s="80"/>
      <c r="BC148" s="80"/>
      <c r="BD148" s="81"/>
      <c r="BE148" s="79">
        <f>AO148+AW148</f>
        <v>62500</v>
      </c>
      <c r="BF148" s="80"/>
      <c r="BG148" s="80"/>
      <c r="BH148" s="80"/>
      <c r="BI148" s="80"/>
      <c r="BJ148" s="80"/>
      <c r="BK148" s="80"/>
      <c r="BL148" s="81"/>
      <c r="BP148" s="55"/>
      <c r="BQ148" s="61"/>
      <c r="BR148" s="69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76"/>
      <c r="B149" s="76"/>
      <c r="C149" s="76"/>
      <c r="D149" s="76"/>
      <c r="E149" s="76"/>
      <c r="F149" s="76"/>
      <c r="G149" s="96" t="s">
        <v>48</v>
      </c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87"/>
      <c r="BF149" s="87"/>
      <c r="BG149" s="87"/>
      <c r="BH149" s="87"/>
      <c r="BI149" s="87"/>
      <c r="BJ149" s="87"/>
      <c r="BK149" s="87"/>
      <c r="BL149" s="87"/>
      <c r="BP149" s="55"/>
      <c r="BQ149" s="61"/>
      <c r="BR149" s="47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76"/>
      <c r="B150" s="76"/>
      <c r="C150" s="76"/>
      <c r="D150" s="76"/>
      <c r="E150" s="76"/>
      <c r="F150" s="76"/>
      <c r="G150" s="86" t="s">
        <v>101</v>
      </c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76" t="s">
        <v>47</v>
      </c>
      <c r="AA150" s="76"/>
      <c r="AB150" s="76"/>
      <c r="AC150" s="76"/>
      <c r="AD150" s="76"/>
      <c r="AE150" s="76" t="s">
        <v>58</v>
      </c>
      <c r="AF150" s="76"/>
      <c r="AG150" s="76"/>
      <c r="AH150" s="76"/>
      <c r="AI150" s="76"/>
      <c r="AJ150" s="76"/>
      <c r="AK150" s="76"/>
      <c r="AL150" s="76"/>
      <c r="AM150" s="76"/>
      <c r="AN150" s="76"/>
      <c r="AO150" s="116">
        <v>1015</v>
      </c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>
        <f t="shared" si="3"/>
        <v>1015</v>
      </c>
      <c r="BF150" s="116"/>
      <c r="BG150" s="116"/>
      <c r="BH150" s="116"/>
      <c r="BI150" s="116"/>
      <c r="BJ150" s="116"/>
      <c r="BK150" s="116"/>
      <c r="BL150" s="116"/>
      <c r="BP150" s="55"/>
      <c r="BQ150" s="61"/>
      <c r="BR150" s="47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.95" customHeight="1" x14ac:dyDescent="0.2">
      <c r="A151" s="76"/>
      <c r="B151" s="76"/>
      <c r="C151" s="76"/>
      <c r="D151" s="76"/>
      <c r="E151" s="76"/>
      <c r="F151" s="76"/>
      <c r="G151" s="86" t="s">
        <v>103</v>
      </c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76" t="s">
        <v>47</v>
      </c>
      <c r="AA151" s="76"/>
      <c r="AB151" s="76"/>
      <c r="AC151" s="76"/>
      <c r="AD151" s="76"/>
      <c r="AE151" s="76" t="s">
        <v>58</v>
      </c>
      <c r="AF151" s="76"/>
      <c r="AG151" s="76"/>
      <c r="AH151" s="76"/>
      <c r="AI151" s="76"/>
      <c r="AJ151" s="76"/>
      <c r="AK151" s="76"/>
      <c r="AL151" s="76"/>
      <c r="AM151" s="76"/>
      <c r="AN151" s="76"/>
      <c r="AO151" s="116">
        <v>150</v>
      </c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>
        <f t="shared" si="3"/>
        <v>150</v>
      </c>
      <c r="BF151" s="116"/>
      <c r="BG151" s="116"/>
      <c r="BH151" s="116"/>
      <c r="BI151" s="116"/>
      <c r="BJ151" s="116"/>
      <c r="BK151" s="116"/>
      <c r="BL151" s="116"/>
      <c r="BP151" s="55"/>
      <c r="BQ151" s="61"/>
      <c r="BR151" s="47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18.95" customHeight="1" x14ac:dyDescent="0.2">
      <c r="A152" s="76"/>
      <c r="B152" s="76"/>
      <c r="C152" s="76"/>
      <c r="D152" s="76"/>
      <c r="E152" s="76"/>
      <c r="F152" s="76"/>
      <c r="G152" s="86" t="s">
        <v>104</v>
      </c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76" t="s">
        <v>111</v>
      </c>
      <c r="AA152" s="76"/>
      <c r="AB152" s="76"/>
      <c r="AC152" s="76"/>
      <c r="AD152" s="76"/>
      <c r="AE152" s="76" t="s">
        <v>110</v>
      </c>
      <c r="AF152" s="76"/>
      <c r="AG152" s="76"/>
      <c r="AH152" s="76"/>
      <c r="AI152" s="76"/>
      <c r="AJ152" s="76"/>
      <c r="AK152" s="76"/>
      <c r="AL152" s="76"/>
      <c r="AM152" s="76"/>
      <c r="AN152" s="76"/>
      <c r="AO152" s="116">
        <v>10</v>
      </c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>
        <f t="shared" si="3"/>
        <v>10</v>
      </c>
      <c r="BF152" s="116"/>
      <c r="BG152" s="116"/>
      <c r="BH152" s="116"/>
      <c r="BI152" s="116"/>
      <c r="BJ152" s="116"/>
      <c r="BK152" s="116"/>
      <c r="BL152" s="116"/>
      <c r="BP152" s="55"/>
      <c r="BQ152" s="61"/>
      <c r="BR152" s="47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18.95" customHeight="1" x14ac:dyDescent="0.2">
      <c r="A153" s="93"/>
      <c r="B153" s="94"/>
      <c r="C153" s="94"/>
      <c r="D153" s="94"/>
      <c r="E153" s="94"/>
      <c r="F153" s="95"/>
      <c r="G153" s="83" t="s">
        <v>190</v>
      </c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5"/>
      <c r="Z153" s="93" t="s">
        <v>47</v>
      </c>
      <c r="AA153" s="94"/>
      <c r="AB153" s="94"/>
      <c r="AC153" s="94"/>
      <c r="AD153" s="95"/>
      <c r="AE153" s="93" t="s">
        <v>191</v>
      </c>
      <c r="AF153" s="94"/>
      <c r="AG153" s="94"/>
      <c r="AH153" s="94"/>
      <c r="AI153" s="94"/>
      <c r="AJ153" s="94"/>
      <c r="AK153" s="94"/>
      <c r="AL153" s="94"/>
      <c r="AM153" s="94"/>
      <c r="AN153" s="95"/>
      <c r="AO153" s="127">
        <v>5</v>
      </c>
      <c r="AP153" s="221"/>
      <c r="AQ153" s="221"/>
      <c r="AR153" s="221"/>
      <c r="AS153" s="221"/>
      <c r="AT153" s="221"/>
      <c r="AU153" s="221"/>
      <c r="AV153" s="222"/>
      <c r="AW153" s="127"/>
      <c r="AX153" s="221"/>
      <c r="AY153" s="221"/>
      <c r="AZ153" s="221"/>
      <c r="BA153" s="221"/>
      <c r="BB153" s="221"/>
      <c r="BC153" s="221"/>
      <c r="BD153" s="222"/>
      <c r="BE153" s="127">
        <f>AO153+AW153</f>
        <v>5</v>
      </c>
      <c r="BF153" s="221"/>
      <c r="BG153" s="221"/>
      <c r="BH153" s="221"/>
      <c r="BI153" s="221"/>
      <c r="BJ153" s="221"/>
      <c r="BK153" s="221"/>
      <c r="BL153" s="222"/>
      <c r="BP153" s="55"/>
      <c r="BQ153" s="61"/>
      <c r="BR153" s="47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20.25" customHeight="1" x14ac:dyDescent="0.2">
      <c r="A154" s="76"/>
      <c r="B154" s="76"/>
      <c r="C154" s="76"/>
      <c r="D154" s="76"/>
      <c r="E154" s="76"/>
      <c r="F154" s="76"/>
      <c r="G154" s="96" t="s">
        <v>49</v>
      </c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87"/>
      <c r="BF154" s="87"/>
      <c r="BG154" s="87"/>
      <c r="BH154" s="87"/>
      <c r="BI154" s="87"/>
      <c r="BJ154" s="87"/>
      <c r="BK154" s="87"/>
      <c r="BL154" s="87"/>
      <c r="BP154" s="55"/>
      <c r="BQ154" s="61"/>
      <c r="BR154" s="47"/>
      <c r="BS154" s="61"/>
      <c r="BT154" s="61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38.25" customHeight="1" x14ac:dyDescent="0.2">
      <c r="A155" s="76"/>
      <c r="B155" s="76"/>
      <c r="C155" s="76"/>
      <c r="D155" s="76"/>
      <c r="E155" s="76"/>
      <c r="F155" s="76"/>
      <c r="G155" s="86" t="s">
        <v>105</v>
      </c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76" t="s">
        <v>46</v>
      </c>
      <c r="AA155" s="76"/>
      <c r="AB155" s="76"/>
      <c r="AC155" s="76"/>
      <c r="AD155" s="76"/>
      <c r="AE155" s="76" t="s">
        <v>58</v>
      </c>
      <c r="AF155" s="76"/>
      <c r="AG155" s="76"/>
      <c r="AH155" s="76"/>
      <c r="AI155" s="76"/>
      <c r="AJ155" s="76"/>
      <c r="AK155" s="76"/>
      <c r="AL155" s="76"/>
      <c r="AM155" s="76"/>
      <c r="AN155" s="76"/>
      <c r="AO155" s="77">
        <f>AO145/AO150</f>
        <v>1832.9162561576354</v>
      </c>
      <c r="AP155" s="77"/>
      <c r="AQ155" s="77"/>
      <c r="AR155" s="77"/>
      <c r="AS155" s="77"/>
      <c r="AT155" s="77"/>
      <c r="AU155" s="77"/>
      <c r="AV155" s="77"/>
      <c r="AW155" s="76"/>
      <c r="AX155" s="76"/>
      <c r="AY155" s="76"/>
      <c r="AZ155" s="76"/>
      <c r="BA155" s="76"/>
      <c r="BB155" s="76"/>
      <c r="BC155" s="76"/>
      <c r="BD155" s="76"/>
      <c r="BE155" s="77">
        <f t="shared" si="3"/>
        <v>1832.9162561576354</v>
      </c>
      <c r="BF155" s="77"/>
      <c r="BG155" s="77"/>
      <c r="BH155" s="77"/>
      <c r="BI155" s="77"/>
      <c r="BJ155" s="77"/>
      <c r="BK155" s="77"/>
      <c r="BL155" s="77"/>
      <c r="BP155" s="55"/>
      <c r="BQ155" s="61"/>
      <c r="BR155" s="69"/>
      <c r="BS155" s="61"/>
      <c r="BT155" s="61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38.25" customHeight="1" x14ac:dyDescent="0.2">
      <c r="A156" s="76"/>
      <c r="B156" s="76"/>
      <c r="C156" s="76"/>
      <c r="D156" s="76"/>
      <c r="E156" s="76"/>
      <c r="F156" s="76"/>
      <c r="G156" s="86" t="s">
        <v>106</v>
      </c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76" t="s">
        <v>46</v>
      </c>
      <c r="AA156" s="76"/>
      <c r="AB156" s="76"/>
      <c r="AC156" s="76"/>
      <c r="AD156" s="76"/>
      <c r="AE156" s="76" t="s">
        <v>58</v>
      </c>
      <c r="AF156" s="76"/>
      <c r="AG156" s="76"/>
      <c r="AH156" s="76"/>
      <c r="AI156" s="76"/>
      <c r="AJ156" s="76"/>
      <c r="AK156" s="76"/>
      <c r="AL156" s="76"/>
      <c r="AM156" s="76"/>
      <c r="AN156" s="76"/>
      <c r="AO156" s="77">
        <f>AO146/12</f>
        <v>301663.33333333331</v>
      </c>
      <c r="AP156" s="77"/>
      <c r="AQ156" s="77"/>
      <c r="AR156" s="77"/>
      <c r="AS156" s="77"/>
      <c r="AT156" s="77"/>
      <c r="AU156" s="77"/>
      <c r="AV156" s="77"/>
      <c r="AW156" s="76"/>
      <c r="AX156" s="76"/>
      <c r="AY156" s="76"/>
      <c r="AZ156" s="76"/>
      <c r="BA156" s="76"/>
      <c r="BB156" s="76"/>
      <c r="BC156" s="76"/>
      <c r="BD156" s="76"/>
      <c r="BE156" s="77">
        <f t="shared" si="3"/>
        <v>301663.33333333331</v>
      </c>
      <c r="BF156" s="77"/>
      <c r="BG156" s="77"/>
      <c r="BH156" s="77"/>
      <c r="BI156" s="77"/>
      <c r="BJ156" s="77"/>
      <c r="BK156" s="77"/>
      <c r="BL156" s="77"/>
      <c r="BP156" s="55"/>
      <c r="BQ156" s="61"/>
      <c r="BR156" s="69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39" customHeight="1" x14ac:dyDescent="0.2">
      <c r="A157" s="76"/>
      <c r="B157" s="76"/>
      <c r="C157" s="76"/>
      <c r="D157" s="76"/>
      <c r="E157" s="76"/>
      <c r="F157" s="76"/>
      <c r="G157" s="86" t="s">
        <v>107</v>
      </c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76" t="s">
        <v>46</v>
      </c>
      <c r="AA157" s="76"/>
      <c r="AB157" s="76"/>
      <c r="AC157" s="76"/>
      <c r="AD157" s="76"/>
      <c r="AE157" s="76" t="s">
        <v>58</v>
      </c>
      <c r="AF157" s="76"/>
      <c r="AG157" s="76"/>
      <c r="AH157" s="76"/>
      <c r="AI157" s="76"/>
      <c r="AJ157" s="76"/>
      <c r="AK157" s="76"/>
      <c r="AL157" s="76"/>
      <c r="AM157" s="76"/>
      <c r="AN157" s="76"/>
      <c r="AO157" s="77">
        <f>AO147/AO152</f>
        <v>126320</v>
      </c>
      <c r="AP157" s="77"/>
      <c r="AQ157" s="77"/>
      <c r="AR157" s="77"/>
      <c r="AS157" s="77"/>
      <c r="AT157" s="77"/>
      <c r="AU157" s="77"/>
      <c r="AV157" s="77"/>
      <c r="AW157" s="76"/>
      <c r="AX157" s="76"/>
      <c r="AY157" s="76"/>
      <c r="AZ157" s="76"/>
      <c r="BA157" s="76"/>
      <c r="BB157" s="76"/>
      <c r="BC157" s="76"/>
      <c r="BD157" s="76"/>
      <c r="BE157" s="77">
        <f t="shared" si="3"/>
        <v>126320</v>
      </c>
      <c r="BF157" s="77"/>
      <c r="BG157" s="77"/>
      <c r="BH157" s="77"/>
      <c r="BI157" s="77"/>
      <c r="BJ157" s="77"/>
      <c r="BK157" s="77"/>
      <c r="BL157" s="77"/>
      <c r="BP157" s="55"/>
      <c r="BQ157" s="61"/>
      <c r="BR157" s="69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23.25" customHeight="1" x14ac:dyDescent="0.2">
      <c r="A158" s="93"/>
      <c r="B158" s="94"/>
      <c r="C158" s="94"/>
      <c r="D158" s="94"/>
      <c r="E158" s="94"/>
      <c r="F158" s="95"/>
      <c r="G158" s="98" t="s">
        <v>223</v>
      </c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100"/>
      <c r="Z158" s="93" t="s">
        <v>46</v>
      </c>
      <c r="AA158" s="94"/>
      <c r="AB158" s="94"/>
      <c r="AC158" s="94"/>
      <c r="AD158" s="95"/>
      <c r="AE158" s="93" t="s">
        <v>58</v>
      </c>
      <c r="AF158" s="94"/>
      <c r="AG158" s="94"/>
      <c r="AH158" s="94"/>
      <c r="AI158" s="94"/>
      <c r="AJ158" s="94"/>
      <c r="AK158" s="94"/>
      <c r="AL158" s="94"/>
      <c r="AM158" s="94"/>
      <c r="AN158" s="95"/>
      <c r="AO158" s="79">
        <f>AO148/AO153/5</f>
        <v>2500</v>
      </c>
      <c r="AP158" s="80"/>
      <c r="AQ158" s="80"/>
      <c r="AR158" s="80"/>
      <c r="AS158" s="80"/>
      <c r="AT158" s="80"/>
      <c r="AU158" s="80"/>
      <c r="AV158" s="81"/>
      <c r="AW158" s="93"/>
      <c r="AX158" s="94"/>
      <c r="AY158" s="94"/>
      <c r="AZ158" s="94"/>
      <c r="BA158" s="94"/>
      <c r="BB158" s="94"/>
      <c r="BC158" s="94"/>
      <c r="BD158" s="95"/>
      <c r="BE158" s="79">
        <f>AO158+AW158</f>
        <v>2500</v>
      </c>
      <c r="BF158" s="80"/>
      <c r="BG158" s="80"/>
      <c r="BH158" s="80"/>
      <c r="BI158" s="80"/>
      <c r="BJ158" s="80"/>
      <c r="BK158" s="80"/>
      <c r="BL158" s="81"/>
      <c r="BP158" s="55"/>
      <c r="BQ158" s="61"/>
      <c r="BR158" s="47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17.25" customHeight="1" x14ac:dyDescent="0.2">
      <c r="A159" s="76"/>
      <c r="B159" s="76"/>
      <c r="C159" s="76"/>
      <c r="D159" s="76"/>
      <c r="E159" s="76"/>
      <c r="F159" s="76"/>
      <c r="G159" s="96" t="s">
        <v>50</v>
      </c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87"/>
      <c r="BF159" s="87"/>
      <c r="BG159" s="87"/>
      <c r="BH159" s="87"/>
      <c r="BI159" s="87"/>
      <c r="BJ159" s="87"/>
      <c r="BK159" s="87"/>
      <c r="BL159" s="87"/>
      <c r="BP159" s="55"/>
      <c r="BQ159" s="61"/>
      <c r="BR159" s="47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49.5" customHeight="1" x14ac:dyDescent="0.2">
      <c r="A160" s="76"/>
      <c r="B160" s="76"/>
      <c r="C160" s="76"/>
      <c r="D160" s="76"/>
      <c r="E160" s="76"/>
      <c r="F160" s="76"/>
      <c r="G160" s="106" t="s">
        <v>108</v>
      </c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76" t="s">
        <v>51</v>
      </c>
      <c r="AA160" s="76"/>
      <c r="AB160" s="76"/>
      <c r="AC160" s="76"/>
      <c r="AD160" s="76"/>
      <c r="AE160" s="76" t="s">
        <v>58</v>
      </c>
      <c r="AF160" s="76"/>
      <c r="AG160" s="76"/>
      <c r="AH160" s="76"/>
      <c r="AI160" s="76"/>
      <c r="AJ160" s="76"/>
      <c r="AK160" s="76"/>
      <c r="AL160" s="76"/>
      <c r="AM160" s="76"/>
      <c r="AN160" s="76"/>
      <c r="AO160" s="119">
        <f>AO156/265459.2*100</f>
        <v>113.63830424160597</v>
      </c>
      <c r="AP160" s="119"/>
      <c r="AQ160" s="119"/>
      <c r="AR160" s="119"/>
      <c r="AS160" s="119"/>
      <c r="AT160" s="119"/>
      <c r="AU160" s="119"/>
      <c r="AV160" s="119"/>
      <c r="AW160" s="76"/>
      <c r="AX160" s="76"/>
      <c r="AY160" s="76"/>
      <c r="AZ160" s="76"/>
      <c r="BA160" s="76"/>
      <c r="BB160" s="76"/>
      <c r="BC160" s="76"/>
      <c r="BD160" s="76"/>
      <c r="BE160" s="87">
        <f t="shared" si="3"/>
        <v>113.63830424160597</v>
      </c>
      <c r="BF160" s="87"/>
      <c r="BG160" s="87"/>
      <c r="BH160" s="87"/>
      <c r="BI160" s="87"/>
      <c r="BJ160" s="87"/>
      <c r="BK160" s="87"/>
      <c r="BL160" s="87"/>
      <c r="BP160" s="55"/>
      <c r="BQ160" s="61"/>
      <c r="BR160" s="47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51" customHeight="1" x14ac:dyDescent="0.2">
      <c r="A161" s="76"/>
      <c r="B161" s="76"/>
      <c r="C161" s="76"/>
      <c r="D161" s="76"/>
      <c r="E161" s="76"/>
      <c r="F161" s="76"/>
      <c r="G161" s="106" t="s">
        <v>204</v>
      </c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76" t="s">
        <v>155</v>
      </c>
      <c r="AA161" s="76"/>
      <c r="AB161" s="76"/>
      <c r="AC161" s="76"/>
      <c r="AD161" s="76"/>
      <c r="AE161" s="76" t="s">
        <v>58</v>
      </c>
      <c r="AF161" s="76"/>
      <c r="AG161" s="76"/>
      <c r="AH161" s="76"/>
      <c r="AI161" s="76"/>
      <c r="AJ161" s="76"/>
      <c r="AK161" s="76"/>
      <c r="AL161" s="76"/>
      <c r="AM161" s="76"/>
      <c r="AN161" s="76"/>
      <c r="AO161" s="119">
        <f>AO147/577062.68</f>
        <v>2.1890169712586505</v>
      </c>
      <c r="AP161" s="119"/>
      <c r="AQ161" s="119"/>
      <c r="AR161" s="119"/>
      <c r="AS161" s="119"/>
      <c r="AT161" s="119"/>
      <c r="AU161" s="119"/>
      <c r="AV161" s="119"/>
      <c r="AW161" s="76"/>
      <c r="AX161" s="76"/>
      <c r="AY161" s="76"/>
      <c r="AZ161" s="76"/>
      <c r="BA161" s="76"/>
      <c r="BB161" s="76"/>
      <c r="BC161" s="76"/>
      <c r="BD161" s="76"/>
      <c r="BE161" s="87">
        <f t="shared" si="3"/>
        <v>2.1890169712586505</v>
      </c>
      <c r="BF161" s="87"/>
      <c r="BG161" s="87"/>
      <c r="BH161" s="87"/>
      <c r="BI161" s="87"/>
      <c r="BJ161" s="87"/>
      <c r="BK161" s="87"/>
      <c r="BL161" s="87"/>
      <c r="BP161" s="55"/>
      <c r="BQ161" s="61"/>
      <c r="BR161" s="47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7.5" customHeight="1" x14ac:dyDescent="0.2">
      <c r="A162" s="31"/>
      <c r="B162" s="31"/>
      <c r="C162" s="31"/>
      <c r="D162" s="31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49"/>
      <c r="AP162" s="49"/>
      <c r="AQ162" s="49"/>
      <c r="AR162" s="49"/>
      <c r="AS162" s="49"/>
      <c r="AT162" s="49"/>
      <c r="AU162" s="49"/>
      <c r="AV162" s="49"/>
      <c r="AW162" s="31"/>
      <c r="AX162" s="31"/>
      <c r="AY162" s="31"/>
      <c r="AZ162" s="31"/>
      <c r="BA162" s="31"/>
      <c r="BB162" s="31"/>
      <c r="BC162" s="31"/>
      <c r="BD162" s="31"/>
      <c r="BE162" s="49"/>
      <c r="BF162" s="49"/>
      <c r="BG162" s="49"/>
      <c r="BH162" s="49"/>
      <c r="BI162" s="49"/>
      <c r="BJ162" s="49"/>
      <c r="BK162" s="49"/>
      <c r="BL162" s="49"/>
      <c r="BP162" s="55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ht="36" customHeight="1" x14ac:dyDescent="0.2">
      <c r="A163" s="76" t="s">
        <v>14</v>
      </c>
      <c r="B163" s="76"/>
      <c r="C163" s="76"/>
      <c r="D163" s="76"/>
      <c r="E163" s="76"/>
      <c r="F163" s="76"/>
      <c r="G163" s="76" t="s">
        <v>27</v>
      </c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 t="s">
        <v>2</v>
      </c>
      <c r="AA163" s="76"/>
      <c r="AB163" s="76"/>
      <c r="AC163" s="76"/>
      <c r="AD163" s="76"/>
      <c r="AE163" s="76" t="s">
        <v>1</v>
      </c>
      <c r="AF163" s="76"/>
      <c r="AG163" s="76"/>
      <c r="AH163" s="76"/>
      <c r="AI163" s="76"/>
      <c r="AJ163" s="76"/>
      <c r="AK163" s="76"/>
      <c r="AL163" s="76"/>
      <c r="AM163" s="76"/>
      <c r="AN163" s="76"/>
      <c r="AO163" s="76" t="s">
        <v>15</v>
      </c>
      <c r="AP163" s="76"/>
      <c r="AQ163" s="76"/>
      <c r="AR163" s="76"/>
      <c r="AS163" s="76"/>
      <c r="AT163" s="76"/>
      <c r="AU163" s="76"/>
      <c r="AV163" s="76"/>
      <c r="AW163" s="76" t="s">
        <v>16</v>
      </c>
      <c r="AX163" s="76"/>
      <c r="AY163" s="76"/>
      <c r="AZ163" s="76"/>
      <c r="BA163" s="76"/>
      <c r="BB163" s="76"/>
      <c r="BC163" s="76"/>
      <c r="BD163" s="76"/>
      <c r="BE163" s="76" t="s">
        <v>13</v>
      </c>
      <c r="BF163" s="76"/>
      <c r="BG163" s="76"/>
      <c r="BH163" s="76"/>
      <c r="BI163" s="76"/>
      <c r="BJ163" s="76"/>
      <c r="BK163" s="76"/>
      <c r="BL163" s="76"/>
      <c r="BP163" s="55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47"/>
      <c r="CC163" s="47"/>
      <c r="CD163" s="47"/>
      <c r="CE163" s="47"/>
      <c r="CF163" s="47"/>
      <c r="CG163" s="47"/>
    </row>
    <row r="164" spans="1:85" ht="17.25" customHeight="1" x14ac:dyDescent="0.2">
      <c r="A164" s="76">
        <v>1</v>
      </c>
      <c r="B164" s="76"/>
      <c r="C164" s="76"/>
      <c r="D164" s="76"/>
      <c r="E164" s="76"/>
      <c r="F164" s="76"/>
      <c r="G164" s="76">
        <v>2</v>
      </c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>
        <v>3</v>
      </c>
      <c r="AA164" s="76"/>
      <c r="AB164" s="76"/>
      <c r="AC164" s="76"/>
      <c r="AD164" s="76"/>
      <c r="AE164" s="76">
        <v>4</v>
      </c>
      <c r="AF164" s="76"/>
      <c r="AG164" s="76"/>
      <c r="AH164" s="76"/>
      <c r="AI164" s="76"/>
      <c r="AJ164" s="76"/>
      <c r="AK164" s="76"/>
      <c r="AL164" s="76"/>
      <c r="AM164" s="76"/>
      <c r="AN164" s="76"/>
      <c r="AO164" s="76">
        <v>5</v>
      </c>
      <c r="AP164" s="76"/>
      <c r="AQ164" s="76"/>
      <c r="AR164" s="76"/>
      <c r="AS164" s="76"/>
      <c r="AT164" s="76"/>
      <c r="AU164" s="76"/>
      <c r="AV164" s="76"/>
      <c r="AW164" s="76">
        <v>6</v>
      </c>
      <c r="AX164" s="76"/>
      <c r="AY164" s="76"/>
      <c r="AZ164" s="76"/>
      <c r="BA164" s="76"/>
      <c r="BB164" s="76"/>
      <c r="BC164" s="76"/>
      <c r="BD164" s="76"/>
      <c r="BE164" s="76">
        <v>7</v>
      </c>
      <c r="BF164" s="76"/>
      <c r="BG164" s="76"/>
      <c r="BH164" s="76"/>
      <c r="BI164" s="76"/>
      <c r="BJ164" s="76"/>
      <c r="BK164" s="76"/>
      <c r="BL164" s="76"/>
      <c r="BP164" s="55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18" customHeight="1" x14ac:dyDescent="0.2">
      <c r="A165" s="76"/>
      <c r="B165" s="76"/>
      <c r="C165" s="76"/>
      <c r="D165" s="76"/>
      <c r="E165" s="76"/>
      <c r="F165" s="76"/>
      <c r="G165" s="97" t="s">
        <v>71</v>
      </c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P165" s="55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18" customHeight="1" x14ac:dyDescent="0.2">
      <c r="A166" s="76"/>
      <c r="B166" s="76"/>
      <c r="C166" s="76"/>
      <c r="D166" s="76"/>
      <c r="E166" s="76"/>
      <c r="F166" s="76"/>
      <c r="G166" s="97" t="s">
        <v>45</v>
      </c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P166" s="55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18" customHeight="1" x14ac:dyDescent="0.2">
      <c r="A167" s="76"/>
      <c r="B167" s="76"/>
      <c r="C167" s="76"/>
      <c r="D167" s="76"/>
      <c r="E167" s="76"/>
      <c r="F167" s="76"/>
      <c r="G167" s="92" t="s">
        <v>84</v>
      </c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76" t="s">
        <v>46</v>
      </c>
      <c r="AA167" s="76"/>
      <c r="AB167" s="76"/>
      <c r="AC167" s="76"/>
      <c r="AD167" s="76"/>
      <c r="AE167" s="76" t="s">
        <v>57</v>
      </c>
      <c r="AF167" s="76"/>
      <c r="AG167" s="76"/>
      <c r="AH167" s="76"/>
      <c r="AI167" s="76"/>
      <c r="AJ167" s="76"/>
      <c r="AK167" s="76"/>
      <c r="AL167" s="76"/>
      <c r="AM167" s="76"/>
      <c r="AN167" s="76"/>
      <c r="AO167" s="77">
        <f>SUM(AO168:AV170)</f>
        <v>210916120</v>
      </c>
      <c r="AP167" s="77">
        <f t="shared" ref="AP167:AV167" si="4">211151970-235850</f>
        <v>210916120</v>
      </c>
      <c r="AQ167" s="77">
        <f t="shared" si="4"/>
        <v>210916120</v>
      </c>
      <c r="AR167" s="77">
        <f t="shared" si="4"/>
        <v>210916120</v>
      </c>
      <c r="AS167" s="77">
        <f t="shared" si="4"/>
        <v>210916120</v>
      </c>
      <c r="AT167" s="77">
        <f t="shared" si="4"/>
        <v>210916120</v>
      </c>
      <c r="AU167" s="77">
        <f t="shared" si="4"/>
        <v>210916120</v>
      </c>
      <c r="AV167" s="77">
        <f t="shared" si="4"/>
        <v>210916120</v>
      </c>
      <c r="AW167" s="76"/>
      <c r="AX167" s="76"/>
      <c r="AY167" s="76"/>
      <c r="AZ167" s="76"/>
      <c r="BA167" s="76"/>
      <c r="BB167" s="76"/>
      <c r="BC167" s="76"/>
      <c r="BD167" s="76"/>
      <c r="BE167" s="77">
        <f>AO167+AW167</f>
        <v>210916120</v>
      </c>
      <c r="BF167" s="77"/>
      <c r="BG167" s="77"/>
      <c r="BH167" s="77"/>
      <c r="BI167" s="77"/>
      <c r="BJ167" s="77"/>
      <c r="BK167" s="77"/>
      <c r="BL167" s="77"/>
      <c r="BP167" s="55"/>
      <c r="BQ167" s="61"/>
      <c r="BR167" s="70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31.5" customHeight="1" x14ac:dyDescent="0.2">
      <c r="A168" s="76"/>
      <c r="B168" s="76"/>
      <c r="C168" s="76"/>
      <c r="D168" s="76"/>
      <c r="E168" s="76"/>
      <c r="F168" s="76"/>
      <c r="G168" s="92" t="s">
        <v>177</v>
      </c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76" t="s">
        <v>46</v>
      </c>
      <c r="AA168" s="76"/>
      <c r="AB168" s="76"/>
      <c r="AC168" s="76"/>
      <c r="AD168" s="76"/>
      <c r="AE168" s="76" t="s">
        <v>109</v>
      </c>
      <c r="AF168" s="76"/>
      <c r="AG168" s="76"/>
      <c r="AH168" s="76"/>
      <c r="AI168" s="76"/>
      <c r="AJ168" s="76"/>
      <c r="AK168" s="76"/>
      <c r="AL168" s="76"/>
      <c r="AM168" s="76"/>
      <c r="AN168" s="76"/>
      <c r="AO168" s="77">
        <f>77700+1130310+36540+128240+3721310+7617510+100128520+311780+2694400+110350+545700+42819870+2232660+18870+48680+148080+259260+855480+160230+600000+200000</f>
        <v>163845490</v>
      </c>
      <c r="AP168" s="77">
        <f t="shared" ref="AP168:AV168" si="5">AP165-AP169</f>
        <v>-21075020</v>
      </c>
      <c r="AQ168" s="77">
        <f t="shared" si="5"/>
        <v>-21075020</v>
      </c>
      <c r="AR168" s="77">
        <f t="shared" si="5"/>
        <v>-21075020</v>
      </c>
      <c r="AS168" s="77">
        <f t="shared" si="5"/>
        <v>-21075020</v>
      </c>
      <c r="AT168" s="77">
        <f t="shared" si="5"/>
        <v>-21075020</v>
      </c>
      <c r="AU168" s="77">
        <f t="shared" si="5"/>
        <v>-21075020</v>
      </c>
      <c r="AV168" s="77">
        <f t="shared" si="5"/>
        <v>-21075020</v>
      </c>
      <c r="AW168" s="76"/>
      <c r="AX168" s="76"/>
      <c r="AY168" s="76"/>
      <c r="AZ168" s="76"/>
      <c r="BA168" s="76"/>
      <c r="BB168" s="76"/>
      <c r="BC168" s="76"/>
      <c r="BD168" s="76"/>
      <c r="BE168" s="77">
        <f t="shared" ref="BE168:BE189" si="6">AO168+AW168</f>
        <v>163845490</v>
      </c>
      <c r="BF168" s="77"/>
      <c r="BG168" s="77"/>
      <c r="BH168" s="77"/>
      <c r="BI168" s="77"/>
      <c r="BJ168" s="77"/>
      <c r="BK168" s="77"/>
      <c r="BL168" s="77"/>
      <c r="BP168" s="55"/>
      <c r="BQ168" s="61"/>
      <c r="BR168" s="47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" customHeight="1" x14ac:dyDescent="0.2">
      <c r="A169" s="76"/>
      <c r="B169" s="76"/>
      <c r="C169" s="76"/>
      <c r="D169" s="76"/>
      <c r="E169" s="76"/>
      <c r="F169" s="76"/>
      <c r="G169" s="92" t="s">
        <v>112</v>
      </c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76" t="s">
        <v>46</v>
      </c>
      <c r="AA169" s="76"/>
      <c r="AB169" s="76"/>
      <c r="AC169" s="76"/>
      <c r="AD169" s="76"/>
      <c r="AE169" s="76" t="s">
        <v>109</v>
      </c>
      <c r="AF169" s="76"/>
      <c r="AG169" s="76"/>
      <c r="AH169" s="76"/>
      <c r="AI169" s="76"/>
      <c r="AJ169" s="76"/>
      <c r="AK169" s="76"/>
      <c r="AL169" s="76"/>
      <c r="AM169" s="76"/>
      <c r="AN169" s="76"/>
      <c r="AO169" s="77">
        <f>6492350+1838980+1272970+11470720</f>
        <v>21075020</v>
      </c>
      <c r="AP169" s="77">
        <v>21075020</v>
      </c>
      <c r="AQ169" s="77">
        <v>21075020</v>
      </c>
      <c r="AR169" s="77">
        <v>21075020</v>
      </c>
      <c r="AS169" s="77">
        <v>21075020</v>
      </c>
      <c r="AT169" s="77">
        <v>21075020</v>
      </c>
      <c r="AU169" s="77">
        <v>21075020</v>
      </c>
      <c r="AV169" s="77">
        <v>21075020</v>
      </c>
      <c r="AW169" s="76"/>
      <c r="AX169" s="76"/>
      <c r="AY169" s="76"/>
      <c r="AZ169" s="76"/>
      <c r="BA169" s="76"/>
      <c r="BB169" s="76"/>
      <c r="BC169" s="76"/>
      <c r="BD169" s="76"/>
      <c r="BE169" s="77">
        <f t="shared" si="6"/>
        <v>21075020</v>
      </c>
      <c r="BF169" s="77"/>
      <c r="BG169" s="77"/>
      <c r="BH169" s="77"/>
      <c r="BI169" s="77"/>
      <c r="BJ169" s="77"/>
      <c r="BK169" s="77"/>
      <c r="BL169" s="77"/>
      <c r="BP169" s="55"/>
      <c r="BQ169" s="61"/>
      <c r="BR169" s="47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" customHeight="1" x14ac:dyDescent="0.2">
      <c r="A170" s="76"/>
      <c r="B170" s="76"/>
      <c r="C170" s="76"/>
      <c r="D170" s="76"/>
      <c r="E170" s="76"/>
      <c r="F170" s="76"/>
      <c r="G170" s="227" t="s">
        <v>186</v>
      </c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9"/>
      <c r="Z170" s="76" t="s">
        <v>46</v>
      </c>
      <c r="AA170" s="76"/>
      <c r="AB170" s="76"/>
      <c r="AC170" s="76"/>
      <c r="AD170" s="76"/>
      <c r="AE170" s="76" t="s">
        <v>57</v>
      </c>
      <c r="AF170" s="76"/>
      <c r="AG170" s="76"/>
      <c r="AH170" s="76"/>
      <c r="AI170" s="76"/>
      <c r="AJ170" s="76"/>
      <c r="AK170" s="76"/>
      <c r="AL170" s="76"/>
      <c r="AM170" s="76"/>
      <c r="AN170" s="76"/>
      <c r="AO170" s="79">
        <v>25995610</v>
      </c>
      <c r="AP170" s="80"/>
      <c r="AQ170" s="80"/>
      <c r="AR170" s="80"/>
      <c r="AS170" s="80"/>
      <c r="AT170" s="80"/>
      <c r="AU170" s="80"/>
      <c r="AV170" s="81"/>
      <c r="AW170" s="76"/>
      <c r="AX170" s="76"/>
      <c r="AY170" s="76"/>
      <c r="AZ170" s="76"/>
      <c r="BA170" s="76"/>
      <c r="BB170" s="76"/>
      <c r="BC170" s="76"/>
      <c r="BD170" s="76"/>
      <c r="BE170" s="77">
        <f>AO170+AW170</f>
        <v>25995610</v>
      </c>
      <c r="BF170" s="77"/>
      <c r="BG170" s="77"/>
      <c r="BH170" s="77"/>
      <c r="BI170" s="77"/>
      <c r="BJ170" s="77"/>
      <c r="BK170" s="77"/>
      <c r="BL170" s="77"/>
      <c r="BP170" s="55"/>
      <c r="BQ170" s="61"/>
      <c r="BR170" s="47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18" customHeight="1" x14ac:dyDescent="0.2">
      <c r="A171" s="76"/>
      <c r="B171" s="76"/>
      <c r="C171" s="76"/>
      <c r="D171" s="76"/>
      <c r="E171" s="76"/>
      <c r="F171" s="76"/>
      <c r="G171" s="97" t="s">
        <v>48</v>
      </c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87"/>
      <c r="BF171" s="87"/>
      <c r="BG171" s="87"/>
      <c r="BH171" s="87"/>
      <c r="BI171" s="87"/>
      <c r="BJ171" s="87"/>
      <c r="BK171" s="87"/>
      <c r="BL171" s="87"/>
      <c r="BP171" s="55"/>
      <c r="BQ171" s="61"/>
      <c r="BR171" s="4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47.25" customHeight="1" x14ac:dyDescent="0.2">
      <c r="A172" s="76"/>
      <c r="B172" s="76"/>
      <c r="C172" s="76"/>
      <c r="D172" s="76"/>
      <c r="E172" s="76"/>
      <c r="F172" s="76"/>
      <c r="G172" s="105" t="s">
        <v>180</v>
      </c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76" t="s">
        <v>118</v>
      </c>
      <c r="AA172" s="76"/>
      <c r="AB172" s="76"/>
      <c r="AC172" s="76"/>
      <c r="AD172" s="76"/>
      <c r="AE172" s="76" t="s">
        <v>109</v>
      </c>
      <c r="AF172" s="76"/>
      <c r="AG172" s="76"/>
      <c r="AH172" s="76"/>
      <c r="AI172" s="76"/>
      <c r="AJ172" s="76"/>
      <c r="AK172" s="76"/>
      <c r="AL172" s="76"/>
      <c r="AM172" s="76"/>
      <c r="AN172" s="76"/>
      <c r="AO172" s="120">
        <v>155.49</v>
      </c>
      <c r="AP172" s="121">
        <v>155.49</v>
      </c>
      <c r="AQ172" s="121">
        <v>155.49</v>
      </c>
      <c r="AR172" s="121">
        <v>155.49</v>
      </c>
      <c r="AS172" s="121">
        <v>155.49</v>
      </c>
      <c r="AT172" s="121">
        <v>155.49</v>
      </c>
      <c r="AU172" s="121">
        <v>155.49</v>
      </c>
      <c r="AV172" s="122">
        <v>155.49</v>
      </c>
      <c r="AW172" s="87"/>
      <c r="AX172" s="87"/>
      <c r="AY172" s="87"/>
      <c r="AZ172" s="87"/>
      <c r="BA172" s="87"/>
      <c r="BB172" s="87"/>
      <c r="BC172" s="87"/>
      <c r="BD172" s="87"/>
      <c r="BE172" s="87">
        <f t="shared" si="6"/>
        <v>155.49</v>
      </c>
      <c r="BF172" s="87"/>
      <c r="BG172" s="87"/>
      <c r="BH172" s="87"/>
      <c r="BI172" s="87"/>
      <c r="BJ172" s="87"/>
      <c r="BK172" s="87"/>
      <c r="BL172" s="87"/>
      <c r="BP172" s="55"/>
      <c r="BQ172" s="61"/>
      <c r="BR172" s="47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49.5" customHeight="1" x14ac:dyDescent="0.2">
      <c r="A173" s="76"/>
      <c r="B173" s="76"/>
      <c r="C173" s="76"/>
      <c r="D173" s="76"/>
      <c r="E173" s="76"/>
      <c r="F173" s="76"/>
      <c r="G173" s="92" t="s">
        <v>178</v>
      </c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76" t="s">
        <v>118</v>
      </c>
      <c r="AA173" s="76"/>
      <c r="AB173" s="76"/>
      <c r="AC173" s="76"/>
      <c r="AD173" s="76"/>
      <c r="AE173" s="76" t="s">
        <v>109</v>
      </c>
      <c r="AF173" s="76"/>
      <c r="AG173" s="76"/>
      <c r="AH173" s="76"/>
      <c r="AI173" s="76"/>
      <c r="AJ173" s="76"/>
      <c r="AK173" s="76"/>
      <c r="AL173" s="76"/>
      <c r="AM173" s="76"/>
      <c r="AN173" s="76"/>
      <c r="AO173" s="87">
        <f>(295.28+9)*1000</f>
        <v>304280</v>
      </c>
      <c r="AP173" s="87">
        <f t="shared" ref="AP173:AV173" si="7">295280+9000</f>
        <v>304280</v>
      </c>
      <c r="AQ173" s="87">
        <f t="shared" si="7"/>
        <v>304280</v>
      </c>
      <c r="AR173" s="87">
        <f t="shared" si="7"/>
        <v>304280</v>
      </c>
      <c r="AS173" s="87">
        <f t="shared" si="7"/>
        <v>304280</v>
      </c>
      <c r="AT173" s="87">
        <f t="shared" si="7"/>
        <v>304280</v>
      </c>
      <c r="AU173" s="87">
        <f t="shared" si="7"/>
        <v>304280</v>
      </c>
      <c r="AV173" s="87">
        <f t="shared" si="7"/>
        <v>304280</v>
      </c>
      <c r="AW173" s="87"/>
      <c r="AX173" s="87"/>
      <c r="AY173" s="87"/>
      <c r="AZ173" s="87"/>
      <c r="BA173" s="87"/>
      <c r="BB173" s="87"/>
      <c r="BC173" s="87"/>
      <c r="BD173" s="87"/>
      <c r="BE173" s="87">
        <f t="shared" si="6"/>
        <v>304280</v>
      </c>
      <c r="BF173" s="87"/>
      <c r="BG173" s="87"/>
      <c r="BH173" s="87"/>
      <c r="BI173" s="87"/>
      <c r="BJ173" s="87"/>
      <c r="BK173" s="87"/>
      <c r="BL173" s="87"/>
      <c r="BP173" s="55"/>
      <c r="BQ173" s="61"/>
      <c r="BR173" s="47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32.25" customHeight="1" x14ac:dyDescent="0.2">
      <c r="A174" s="76"/>
      <c r="B174" s="76"/>
      <c r="C174" s="76"/>
      <c r="D174" s="76"/>
      <c r="E174" s="76"/>
      <c r="F174" s="76"/>
      <c r="G174" s="92" t="s">
        <v>166</v>
      </c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76" t="s">
        <v>119</v>
      </c>
      <c r="AA174" s="76"/>
      <c r="AB174" s="76"/>
      <c r="AC174" s="76"/>
      <c r="AD174" s="76"/>
      <c r="AE174" s="76" t="s">
        <v>109</v>
      </c>
      <c r="AF174" s="76"/>
      <c r="AG174" s="76"/>
      <c r="AH174" s="76"/>
      <c r="AI174" s="76"/>
      <c r="AJ174" s="76"/>
      <c r="AK174" s="76"/>
      <c r="AL174" s="76"/>
      <c r="AM174" s="76"/>
      <c r="AN174" s="76"/>
      <c r="AO174" s="214">
        <v>125</v>
      </c>
      <c r="AP174" s="214">
        <v>125</v>
      </c>
      <c r="AQ174" s="214">
        <v>125</v>
      </c>
      <c r="AR174" s="214">
        <v>125</v>
      </c>
      <c r="AS174" s="214">
        <v>125</v>
      </c>
      <c r="AT174" s="214">
        <v>125</v>
      </c>
      <c r="AU174" s="214">
        <v>125</v>
      </c>
      <c r="AV174" s="214">
        <v>125</v>
      </c>
      <c r="AW174" s="76"/>
      <c r="AX174" s="76"/>
      <c r="AY174" s="76"/>
      <c r="AZ174" s="76"/>
      <c r="BA174" s="76"/>
      <c r="BB174" s="76"/>
      <c r="BC174" s="76"/>
      <c r="BD174" s="76"/>
      <c r="BE174" s="117">
        <f t="shared" si="6"/>
        <v>125</v>
      </c>
      <c r="BF174" s="117"/>
      <c r="BG174" s="117"/>
      <c r="BH174" s="117"/>
      <c r="BI174" s="117"/>
      <c r="BJ174" s="117"/>
      <c r="BK174" s="117"/>
      <c r="BL174" s="117"/>
      <c r="BP174" s="55"/>
      <c r="BQ174" s="61"/>
      <c r="BR174" s="47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76"/>
      <c r="B175" s="76"/>
      <c r="C175" s="76"/>
      <c r="D175" s="76"/>
      <c r="E175" s="76"/>
      <c r="F175" s="76"/>
      <c r="G175" s="92" t="s">
        <v>113</v>
      </c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76" t="s">
        <v>118</v>
      </c>
      <c r="AA175" s="76"/>
      <c r="AB175" s="76"/>
      <c r="AC175" s="76"/>
      <c r="AD175" s="76"/>
      <c r="AE175" s="76" t="s">
        <v>109</v>
      </c>
      <c r="AF175" s="76"/>
      <c r="AG175" s="76"/>
      <c r="AH175" s="76"/>
      <c r="AI175" s="76"/>
      <c r="AJ175" s="76"/>
      <c r="AK175" s="76"/>
      <c r="AL175" s="76"/>
      <c r="AM175" s="76"/>
      <c r="AN175" s="76"/>
      <c r="AO175" s="223">
        <f t="shared" ref="AO175:AV175" si="8">43.23</f>
        <v>43.23</v>
      </c>
      <c r="AP175" s="223">
        <f t="shared" si="8"/>
        <v>43.23</v>
      </c>
      <c r="AQ175" s="223">
        <f t="shared" si="8"/>
        <v>43.23</v>
      </c>
      <c r="AR175" s="223">
        <f t="shared" si="8"/>
        <v>43.23</v>
      </c>
      <c r="AS175" s="223">
        <f t="shared" si="8"/>
        <v>43.23</v>
      </c>
      <c r="AT175" s="223">
        <f t="shared" si="8"/>
        <v>43.23</v>
      </c>
      <c r="AU175" s="223">
        <f t="shared" si="8"/>
        <v>43.23</v>
      </c>
      <c r="AV175" s="223">
        <f t="shared" si="8"/>
        <v>43.23</v>
      </c>
      <c r="AW175" s="87"/>
      <c r="AX175" s="87"/>
      <c r="AY175" s="87"/>
      <c r="AZ175" s="87"/>
      <c r="BA175" s="87"/>
      <c r="BB175" s="87"/>
      <c r="BC175" s="87"/>
      <c r="BD175" s="87"/>
      <c r="BE175" s="87">
        <f t="shared" si="6"/>
        <v>43.23</v>
      </c>
      <c r="BF175" s="87"/>
      <c r="BG175" s="87"/>
      <c r="BH175" s="87"/>
      <c r="BI175" s="87"/>
      <c r="BJ175" s="87"/>
      <c r="BK175" s="87"/>
      <c r="BL175" s="87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31.5" customHeight="1" x14ac:dyDescent="0.2">
      <c r="A176" s="76"/>
      <c r="B176" s="76"/>
      <c r="C176" s="76"/>
      <c r="D176" s="76"/>
      <c r="E176" s="76"/>
      <c r="F176" s="76"/>
      <c r="G176" s="208" t="s">
        <v>188</v>
      </c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10"/>
      <c r="Z176" s="76" t="s">
        <v>111</v>
      </c>
      <c r="AA176" s="76"/>
      <c r="AB176" s="76"/>
      <c r="AC176" s="76"/>
      <c r="AD176" s="76"/>
      <c r="AE176" s="76" t="s">
        <v>189</v>
      </c>
      <c r="AF176" s="76"/>
      <c r="AG176" s="76"/>
      <c r="AH176" s="76"/>
      <c r="AI176" s="76"/>
      <c r="AJ176" s="76"/>
      <c r="AK176" s="76"/>
      <c r="AL176" s="76"/>
      <c r="AM176" s="76"/>
      <c r="AN176" s="76"/>
      <c r="AO176" s="223">
        <v>8150</v>
      </c>
      <c r="AP176" s="223"/>
      <c r="AQ176" s="223"/>
      <c r="AR176" s="223"/>
      <c r="AS176" s="223"/>
      <c r="AT176" s="223"/>
      <c r="AU176" s="223"/>
      <c r="AV176" s="223"/>
      <c r="AW176" s="87"/>
      <c r="AX176" s="87"/>
      <c r="AY176" s="87"/>
      <c r="AZ176" s="87"/>
      <c r="BA176" s="87"/>
      <c r="BB176" s="87"/>
      <c r="BC176" s="87"/>
      <c r="BD176" s="87"/>
      <c r="BE176" s="87">
        <f>AO176+AW176</f>
        <v>8150</v>
      </c>
      <c r="BF176" s="87"/>
      <c r="BG176" s="87"/>
      <c r="BH176" s="87"/>
      <c r="BI176" s="87"/>
      <c r="BJ176" s="87"/>
      <c r="BK176" s="87"/>
      <c r="BL176" s="87"/>
      <c r="BP176" s="55"/>
      <c r="BQ176" s="61"/>
      <c r="BR176" s="47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76"/>
      <c r="B177" s="76"/>
      <c r="C177" s="76"/>
      <c r="D177" s="76"/>
      <c r="E177" s="76"/>
      <c r="F177" s="76"/>
      <c r="G177" s="97" t="s">
        <v>49</v>
      </c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87"/>
      <c r="BF177" s="87"/>
      <c r="BG177" s="87"/>
      <c r="BH177" s="87"/>
      <c r="BI177" s="87"/>
      <c r="BJ177" s="87"/>
      <c r="BK177" s="87"/>
      <c r="BL177" s="87"/>
      <c r="BP177" s="55"/>
      <c r="BQ177" s="61"/>
      <c r="BR177" s="47"/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32.25" customHeight="1" x14ac:dyDescent="0.2">
      <c r="A178" s="76"/>
      <c r="B178" s="76"/>
      <c r="C178" s="76"/>
      <c r="D178" s="76"/>
      <c r="E178" s="76"/>
      <c r="F178" s="76"/>
      <c r="G178" s="105" t="s">
        <v>179</v>
      </c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76" t="s">
        <v>46</v>
      </c>
      <c r="AA178" s="76"/>
      <c r="AB178" s="76"/>
      <c r="AC178" s="76"/>
      <c r="AD178" s="76"/>
      <c r="AE178" s="76" t="s">
        <v>58</v>
      </c>
      <c r="AF178" s="76"/>
      <c r="AG178" s="76"/>
      <c r="AH178" s="76"/>
      <c r="AI178" s="76"/>
      <c r="AJ178" s="76"/>
      <c r="AK178" s="76"/>
      <c r="AL178" s="76"/>
      <c r="AM178" s="76"/>
      <c r="AN178" s="76"/>
      <c r="AO178" s="77">
        <f>100128520/AO172/1000</f>
        <v>643.95472377644865</v>
      </c>
      <c r="AP178" s="77">
        <f t="shared" ref="AP178:AV178" si="9">100128520/AP173/1000</f>
        <v>0.32906704351255422</v>
      </c>
      <c r="AQ178" s="77">
        <f t="shared" si="9"/>
        <v>0.32906704351255422</v>
      </c>
      <c r="AR178" s="77">
        <f t="shared" si="9"/>
        <v>0.32906704351255422</v>
      </c>
      <c r="AS178" s="77">
        <f t="shared" si="9"/>
        <v>0.32906704351255422</v>
      </c>
      <c r="AT178" s="77">
        <f t="shared" si="9"/>
        <v>0.32906704351255422</v>
      </c>
      <c r="AU178" s="77">
        <f t="shared" si="9"/>
        <v>0.32906704351255422</v>
      </c>
      <c r="AV178" s="77">
        <f t="shared" si="9"/>
        <v>0.32906704351255422</v>
      </c>
      <c r="AW178" s="77"/>
      <c r="AX178" s="77"/>
      <c r="AY178" s="77"/>
      <c r="AZ178" s="77"/>
      <c r="BA178" s="77"/>
      <c r="BB178" s="77"/>
      <c r="BC178" s="77"/>
      <c r="BD178" s="77"/>
      <c r="BE178" s="77">
        <f t="shared" si="6"/>
        <v>643.95472377644865</v>
      </c>
      <c r="BF178" s="77"/>
      <c r="BG178" s="77"/>
      <c r="BH178" s="77"/>
      <c r="BI178" s="77"/>
      <c r="BJ178" s="77"/>
      <c r="BK178" s="77"/>
      <c r="BL178" s="77"/>
      <c r="BP178" s="55"/>
      <c r="BQ178" s="61"/>
      <c r="BR178" s="69"/>
      <c r="BS178" s="64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33" customHeight="1" x14ac:dyDescent="0.2">
      <c r="A179" s="76"/>
      <c r="B179" s="76"/>
      <c r="C179" s="76"/>
      <c r="D179" s="76"/>
      <c r="E179" s="76"/>
      <c r="F179" s="76"/>
      <c r="G179" s="101" t="s">
        <v>114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76" t="s">
        <v>46</v>
      </c>
      <c r="AA179" s="76"/>
      <c r="AB179" s="76"/>
      <c r="AC179" s="76"/>
      <c r="AD179" s="76"/>
      <c r="AE179" s="76" t="s">
        <v>58</v>
      </c>
      <c r="AF179" s="76"/>
      <c r="AG179" s="76"/>
      <c r="AH179" s="76"/>
      <c r="AI179" s="76"/>
      <c r="AJ179" s="76"/>
      <c r="AK179" s="76"/>
      <c r="AL179" s="76"/>
      <c r="AM179" s="76"/>
      <c r="AN179" s="76"/>
      <c r="AO179" s="167">
        <f>(((42819.87+2232.66)*1000*0.5878)/((AO173*1000)*0.9081))*100</f>
        <v>9.5838869676873788</v>
      </c>
      <c r="AP179" s="167">
        <f t="shared" ref="AP179:AV180" si="10">(3647.9+2.63+7.26+23.92+25+2838.52+2.63+7.26+23.92+25+2475.3+1.1+2.81+6.5+15.37+2102.81+1+2.81+6.5+2000+1+2.82+6.5+2000+1.82+4.76+16.73)*1000</f>
        <v>15251869.999999998</v>
      </c>
      <c r="AQ179" s="167">
        <f t="shared" si="10"/>
        <v>15251869.999999998</v>
      </c>
      <c r="AR179" s="167">
        <f t="shared" si="10"/>
        <v>15251869.999999998</v>
      </c>
      <c r="AS179" s="167">
        <f t="shared" si="10"/>
        <v>15251869.999999998</v>
      </c>
      <c r="AT179" s="167">
        <f t="shared" si="10"/>
        <v>15251869.999999998</v>
      </c>
      <c r="AU179" s="167">
        <f t="shared" si="10"/>
        <v>15251869.999999998</v>
      </c>
      <c r="AV179" s="167">
        <f t="shared" si="10"/>
        <v>15251869.999999998</v>
      </c>
      <c r="AW179" s="77"/>
      <c r="AX179" s="77"/>
      <c r="AY179" s="77"/>
      <c r="AZ179" s="77"/>
      <c r="BA179" s="77"/>
      <c r="BB179" s="77"/>
      <c r="BC179" s="77"/>
      <c r="BD179" s="77"/>
      <c r="BE179" s="77">
        <f t="shared" si="6"/>
        <v>9.5838869676873788</v>
      </c>
      <c r="BF179" s="77"/>
      <c r="BG179" s="77"/>
      <c r="BH179" s="77"/>
      <c r="BI179" s="77"/>
      <c r="BJ179" s="77"/>
      <c r="BK179" s="77"/>
      <c r="BL179" s="77"/>
      <c r="BP179" s="55"/>
      <c r="BQ179" s="61"/>
      <c r="BR179" s="47"/>
      <c r="BS179" s="65"/>
      <c r="BT179" s="61"/>
      <c r="BU179" s="65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32.25" customHeight="1" x14ac:dyDescent="0.2">
      <c r="A180" s="76"/>
      <c r="B180" s="76"/>
      <c r="C180" s="76"/>
      <c r="D180" s="76"/>
      <c r="E180" s="76"/>
      <c r="F180" s="76"/>
      <c r="G180" s="101" t="s">
        <v>115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76" t="s">
        <v>46</v>
      </c>
      <c r="AA180" s="76"/>
      <c r="AB180" s="76"/>
      <c r="AC180" s="76"/>
      <c r="AD180" s="76"/>
      <c r="AE180" s="76" t="s">
        <v>58</v>
      </c>
      <c r="AF180" s="76"/>
      <c r="AG180" s="76"/>
      <c r="AH180" s="76"/>
      <c r="AI180" s="76"/>
      <c r="AJ180" s="76"/>
      <c r="AK180" s="76"/>
      <c r="AL180" s="76"/>
      <c r="AM180" s="76"/>
      <c r="AN180" s="76"/>
      <c r="AO180" s="224">
        <f>((42819.87+2232.66)*1000*0.4122/((AO173*1000)*0.0919)*100)</f>
        <v>66.4107298300503</v>
      </c>
      <c r="AP180" s="225">
        <f t="shared" si="10"/>
        <v>15251869.999999998</v>
      </c>
      <c r="AQ180" s="225">
        <f t="shared" si="10"/>
        <v>15251869.999999998</v>
      </c>
      <c r="AR180" s="225">
        <f t="shared" si="10"/>
        <v>15251869.999999998</v>
      </c>
      <c r="AS180" s="225">
        <f t="shared" si="10"/>
        <v>15251869.999999998</v>
      </c>
      <c r="AT180" s="225">
        <f t="shared" si="10"/>
        <v>15251869.999999998</v>
      </c>
      <c r="AU180" s="225">
        <f t="shared" si="10"/>
        <v>15251869.999999998</v>
      </c>
      <c r="AV180" s="226">
        <f t="shared" si="10"/>
        <v>15251869.999999998</v>
      </c>
      <c r="AW180" s="77"/>
      <c r="AX180" s="77"/>
      <c r="AY180" s="77"/>
      <c r="AZ180" s="77"/>
      <c r="BA180" s="77"/>
      <c r="BB180" s="77"/>
      <c r="BC180" s="77"/>
      <c r="BD180" s="77"/>
      <c r="BE180" s="77">
        <f t="shared" si="6"/>
        <v>66.4107298300503</v>
      </c>
      <c r="BF180" s="77"/>
      <c r="BG180" s="77"/>
      <c r="BH180" s="77"/>
      <c r="BI180" s="77"/>
      <c r="BJ180" s="77"/>
      <c r="BK180" s="77"/>
      <c r="BL180" s="77"/>
      <c r="BP180" s="55"/>
      <c r="BQ180" s="61"/>
      <c r="BR180" s="47"/>
      <c r="BS180" s="65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34.5" customHeight="1" x14ac:dyDescent="0.2">
      <c r="A181" s="76"/>
      <c r="B181" s="76"/>
      <c r="C181" s="76"/>
      <c r="D181" s="76"/>
      <c r="E181" s="76"/>
      <c r="F181" s="76"/>
      <c r="G181" s="92" t="s">
        <v>185</v>
      </c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76" t="s">
        <v>46</v>
      </c>
      <c r="AA181" s="76"/>
      <c r="AB181" s="76"/>
      <c r="AC181" s="76"/>
      <c r="AD181" s="76"/>
      <c r="AE181" s="76" t="s">
        <v>58</v>
      </c>
      <c r="AF181" s="76"/>
      <c r="AG181" s="76"/>
      <c r="AH181" s="76"/>
      <c r="AI181" s="76"/>
      <c r="AJ181" s="76"/>
      <c r="AK181" s="76"/>
      <c r="AL181" s="76"/>
      <c r="AM181" s="76"/>
      <c r="AN181" s="76"/>
      <c r="AO181" s="186">
        <f>6492350/AO174/12</f>
        <v>4328.2333333333336</v>
      </c>
      <c r="AP181" s="186">
        <f t="shared" ref="AP181:AV181" si="11">6492350/AP175/12</f>
        <v>12515.132238414682</v>
      </c>
      <c r="AQ181" s="186">
        <f t="shared" si="11"/>
        <v>12515.132238414682</v>
      </c>
      <c r="AR181" s="186">
        <f t="shared" si="11"/>
        <v>12515.132238414682</v>
      </c>
      <c r="AS181" s="186">
        <f t="shared" si="11"/>
        <v>12515.132238414682</v>
      </c>
      <c r="AT181" s="186">
        <f t="shared" si="11"/>
        <v>12515.132238414682</v>
      </c>
      <c r="AU181" s="186">
        <f t="shared" si="11"/>
        <v>12515.132238414682</v>
      </c>
      <c r="AV181" s="186">
        <f t="shared" si="11"/>
        <v>12515.132238414682</v>
      </c>
      <c r="AW181" s="76"/>
      <c r="AX181" s="76"/>
      <c r="AY181" s="76"/>
      <c r="AZ181" s="76"/>
      <c r="BA181" s="76"/>
      <c r="BB181" s="76"/>
      <c r="BC181" s="76"/>
      <c r="BD181" s="76"/>
      <c r="BE181" s="87">
        <f t="shared" si="6"/>
        <v>4328.2333333333336</v>
      </c>
      <c r="BF181" s="87"/>
      <c r="BG181" s="87"/>
      <c r="BH181" s="87"/>
      <c r="BI181" s="87"/>
      <c r="BJ181" s="87"/>
      <c r="BK181" s="87"/>
      <c r="BL181" s="87"/>
      <c r="BP181" s="55"/>
      <c r="BQ181" s="61"/>
      <c r="BR181" s="69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18" customHeight="1" x14ac:dyDescent="0.2">
      <c r="A182" s="76"/>
      <c r="B182" s="76"/>
      <c r="C182" s="76"/>
      <c r="D182" s="76"/>
      <c r="E182" s="76"/>
      <c r="F182" s="76"/>
      <c r="G182" s="101" t="s">
        <v>116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76" t="s">
        <v>46</v>
      </c>
      <c r="AA182" s="76"/>
      <c r="AB182" s="76"/>
      <c r="AC182" s="76"/>
      <c r="AD182" s="76"/>
      <c r="AE182" s="76" t="s">
        <v>58</v>
      </c>
      <c r="AF182" s="76"/>
      <c r="AG182" s="76"/>
      <c r="AH182" s="76"/>
      <c r="AI182" s="76"/>
      <c r="AJ182" s="76"/>
      <c r="AK182" s="76"/>
      <c r="AL182" s="76"/>
      <c r="AM182" s="76"/>
      <c r="AN182" s="76"/>
      <c r="AO182" s="186">
        <f>11470720/AO175/1000</f>
        <v>265.34166088364566</v>
      </c>
      <c r="AP182" s="186" t="e">
        <f>11470720/#REF!/1000</f>
        <v>#REF!</v>
      </c>
      <c r="AQ182" s="186" t="e">
        <f>11470720/#REF!/1000</f>
        <v>#REF!</v>
      </c>
      <c r="AR182" s="186" t="e">
        <f>11470720/#REF!/1000</f>
        <v>#REF!</v>
      </c>
      <c r="AS182" s="186" t="e">
        <f>11470720/#REF!/1000</f>
        <v>#REF!</v>
      </c>
      <c r="AT182" s="186" t="e">
        <f>11470720/#REF!/1000</f>
        <v>#REF!</v>
      </c>
      <c r="AU182" s="186" t="e">
        <f>11470720/#REF!/1000</f>
        <v>#REF!</v>
      </c>
      <c r="AV182" s="186" t="e">
        <f>11470720/#REF!/1000</f>
        <v>#REF!</v>
      </c>
      <c r="AW182" s="76"/>
      <c r="AX182" s="76"/>
      <c r="AY182" s="76"/>
      <c r="AZ182" s="76"/>
      <c r="BA182" s="76"/>
      <c r="BB182" s="76"/>
      <c r="BC182" s="76"/>
      <c r="BD182" s="76"/>
      <c r="BE182" s="87">
        <f t="shared" si="6"/>
        <v>265.34166088364566</v>
      </c>
      <c r="BF182" s="87"/>
      <c r="BG182" s="87"/>
      <c r="BH182" s="87"/>
      <c r="BI182" s="87"/>
      <c r="BJ182" s="87"/>
      <c r="BK182" s="87"/>
      <c r="BL182" s="87"/>
      <c r="BP182" s="55"/>
      <c r="BQ182" s="61"/>
      <c r="BR182" s="69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32.25" customHeight="1" x14ac:dyDescent="0.2">
      <c r="A183" s="76"/>
      <c r="B183" s="76"/>
      <c r="C183" s="76"/>
      <c r="D183" s="76"/>
      <c r="E183" s="76"/>
      <c r="F183" s="76"/>
      <c r="G183" s="102" t="s">
        <v>187</v>
      </c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4"/>
      <c r="Z183" s="76" t="s">
        <v>46</v>
      </c>
      <c r="AA183" s="76"/>
      <c r="AB183" s="76"/>
      <c r="AC183" s="76"/>
      <c r="AD183" s="76"/>
      <c r="AE183" s="76" t="s">
        <v>58</v>
      </c>
      <c r="AF183" s="76"/>
      <c r="AG183" s="76"/>
      <c r="AH183" s="76"/>
      <c r="AI183" s="76"/>
      <c r="AJ183" s="76"/>
      <c r="AK183" s="76"/>
      <c r="AL183" s="76"/>
      <c r="AM183" s="76"/>
      <c r="AN183" s="76"/>
      <c r="AO183" s="186">
        <f>AO170/AO176</f>
        <v>3189.645398773006</v>
      </c>
      <c r="AP183" s="186"/>
      <c r="AQ183" s="186"/>
      <c r="AR183" s="186"/>
      <c r="AS183" s="186"/>
      <c r="AT183" s="186"/>
      <c r="AU183" s="186"/>
      <c r="AV183" s="186"/>
      <c r="AW183" s="76"/>
      <c r="AX183" s="76"/>
      <c r="AY183" s="76"/>
      <c r="AZ183" s="76"/>
      <c r="BA183" s="76"/>
      <c r="BB183" s="76"/>
      <c r="BC183" s="76"/>
      <c r="BD183" s="76"/>
      <c r="BE183" s="77">
        <f>AO183+AW183</f>
        <v>3189.645398773006</v>
      </c>
      <c r="BF183" s="77"/>
      <c r="BG183" s="77"/>
      <c r="BH183" s="77"/>
      <c r="BI183" s="77"/>
      <c r="BJ183" s="77"/>
      <c r="BK183" s="77"/>
      <c r="BL183" s="77"/>
      <c r="BP183" s="55"/>
      <c r="BQ183" s="61"/>
      <c r="BR183" s="69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18" customHeight="1" x14ac:dyDescent="0.2">
      <c r="A184" s="76"/>
      <c r="B184" s="76"/>
      <c r="C184" s="76"/>
      <c r="D184" s="76"/>
      <c r="E184" s="76"/>
      <c r="F184" s="76"/>
      <c r="G184" s="97" t="s">
        <v>50</v>
      </c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87"/>
      <c r="BF184" s="87"/>
      <c r="BG184" s="87"/>
      <c r="BH184" s="87"/>
      <c r="BI184" s="87"/>
      <c r="BJ184" s="87"/>
      <c r="BK184" s="87"/>
      <c r="BL184" s="87"/>
      <c r="BP184" s="55"/>
      <c r="BQ184" s="61"/>
      <c r="BR184" s="4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48.75" customHeight="1" x14ac:dyDescent="0.2">
      <c r="A185" s="76"/>
      <c r="B185" s="76"/>
      <c r="C185" s="76"/>
      <c r="D185" s="76"/>
      <c r="E185" s="76"/>
      <c r="F185" s="76"/>
      <c r="G185" s="105" t="s">
        <v>181</v>
      </c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76" t="s">
        <v>51</v>
      </c>
      <c r="AA185" s="76"/>
      <c r="AB185" s="76"/>
      <c r="AC185" s="76"/>
      <c r="AD185" s="76"/>
      <c r="AE185" s="76" t="s">
        <v>58</v>
      </c>
      <c r="AF185" s="76"/>
      <c r="AG185" s="76"/>
      <c r="AH185" s="76"/>
      <c r="AI185" s="76"/>
      <c r="AJ185" s="76"/>
      <c r="AK185" s="76"/>
      <c r="AL185" s="76"/>
      <c r="AM185" s="76"/>
      <c r="AN185" s="76"/>
      <c r="AO185" s="87">
        <f>AO178/446.08*100</f>
        <v>144.35857329995713</v>
      </c>
      <c r="AP185" s="87"/>
      <c r="AQ185" s="87"/>
      <c r="AR185" s="87"/>
      <c r="AS185" s="87"/>
      <c r="AT185" s="87"/>
      <c r="AU185" s="87"/>
      <c r="AV185" s="87"/>
      <c r="AW185" s="76"/>
      <c r="AX185" s="76"/>
      <c r="AY185" s="76"/>
      <c r="AZ185" s="76"/>
      <c r="BA185" s="76"/>
      <c r="BB185" s="76"/>
      <c r="BC185" s="76"/>
      <c r="BD185" s="76"/>
      <c r="BE185" s="87">
        <f t="shared" si="6"/>
        <v>144.35857329995713</v>
      </c>
      <c r="BF185" s="87"/>
      <c r="BG185" s="87"/>
      <c r="BH185" s="87"/>
      <c r="BI185" s="87"/>
      <c r="BJ185" s="87"/>
      <c r="BK185" s="87"/>
      <c r="BL185" s="87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48.75" customHeight="1" x14ac:dyDescent="0.2">
      <c r="A186" s="76"/>
      <c r="B186" s="76"/>
      <c r="C186" s="76"/>
      <c r="D186" s="76"/>
      <c r="E186" s="76"/>
      <c r="F186" s="76"/>
      <c r="G186" s="92" t="s">
        <v>157</v>
      </c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76" t="s">
        <v>51</v>
      </c>
      <c r="AA186" s="76"/>
      <c r="AB186" s="76"/>
      <c r="AC186" s="76"/>
      <c r="AD186" s="76"/>
      <c r="AE186" s="76" t="s">
        <v>58</v>
      </c>
      <c r="AF186" s="76"/>
      <c r="AG186" s="76"/>
      <c r="AH186" s="76"/>
      <c r="AI186" s="76"/>
      <c r="AJ186" s="76"/>
      <c r="AK186" s="76"/>
      <c r="AL186" s="76"/>
      <c r="AM186" s="76"/>
      <c r="AN186" s="76"/>
      <c r="AO186" s="119">
        <f>AO179/5.5*100</f>
        <v>174.25249032158871</v>
      </c>
      <c r="AP186" s="119"/>
      <c r="AQ186" s="119"/>
      <c r="AR186" s="119"/>
      <c r="AS186" s="119"/>
      <c r="AT186" s="119"/>
      <c r="AU186" s="119"/>
      <c r="AV186" s="119"/>
      <c r="AW186" s="76"/>
      <c r="AX186" s="76"/>
      <c r="AY186" s="76"/>
      <c r="AZ186" s="76"/>
      <c r="BA186" s="76"/>
      <c r="BB186" s="76"/>
      <c r="BC186" s="76"/>
      <c r="BD186" s="76"/>
      <c r="BE186" s="87">
        <f t="shared" si="6"/>
        <v>174.25249032158871</v>
      </c>
      <c r="BF186" s="87"/>
      <c r="BG186" s="87"/>
      <c r="BH186" s="87"/>
      <c r="BI186" s="87"/>
      <c r="BJ186" s="87"/>
      <c r="BK186" s="87"/>
      <c r="BL186" s="87"/>
      <c r="BP186" s="55"/>
      <c r="BQ186" s="61"/>
      <c r="BR186" s="47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49.5" customHeight="1" x14ac:dyDescent="0.2">
      <c r="A187" s="76"/>
      <c r="B187" s="76"/>
      <c r="C187" s="76"/>
      <c r="D187" s="76"/>
      <c r="E187" s="76"/>
      <c r="F187" s="76"/>
      <c r="G187" s="92" t="s">
        <v>154</v>
      </c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76" t="s">
        <v>51</v>
      </c>
      <c r="AA187" s="76"/>
      <c r="AB187" s="76"/>
      <c r="AC187" s="76"/>
      <c r="AD187" s="76"/>
      <c r="AE187" s="76" t="s">
        <v>58</v>
      </c>
      <c r="AF187" s="76"/>
      <c r="AG187" s="76"/>
      <c r="AH187" s="76"/>
      <c r="AI187" s="76"/>
      <c r="AJ187" s="76"/>
      <c r="AK187" s="76"/>
      <c r="AL187" s="76"/>
      <c r="AM187" s="76"/>
      <c r="AN187" s="76"/>
      <c r="AO187" s="119">
        <f>AO180/38.12*100</f>
        <v>174.21492610191581</v>
      </c>
      <c r="AP187" s="119"/>
      <c r="AQ187" s="119"/>
      <c r="AR187" s="119"/>
      <c r="AS187" s="119"/>
      <c r="AT187" s="119"/>
      <c r="AU187" s="119"/>
      <c r="AV187" s="119"/>
      <c r="AW187" s="76"/>
      <c r="AX187" s="76"/>
      <c r="AY187" s="76"/>
      <c r="AZ187" s="76"/>
      <c r="BA187" s="76"/>
      <c r="BB187" s="76"/>
      <c r="BC187" s="76"/>
      <c r="BD187" s="76"/>
      <c r="BE187" s="87">
        <f t="shared" si="6"/>
        <v>174.21492610191581</v>
      </c>
      <c r="BF187" s="87"/>
      <c r="BG187" s="87"/>
      <c r="BH187" s="87"/>
      <c r="BI187" s="87"/>
      <c r="BJ187" s="87"/>
      <c r="BK187" s="87"/>
      <c r="BL187" s="87"/>
      <c r="BP187" s="55"/>
      <c r="BQ187" s="61"/>
      <c r="BR187" s="47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33.75" customHeight="1" x14ac:dyDescent="0.2">
      <c r="A188" s="76"/>
      <c r="B188" s="76"/>
      <c r="C188" s="76"/>
      <c r="D188" s="76"/>
      <c r="E188" s="76"/>
      <c r="F188" s="76"/>
      <c r="G188" s="92" t="s">
        <v>167</v>
      </c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76" t="s">
        <v>51</v>
      </c>
      <c r="AA188" s="76"/>
      <c r="AB188" s="76"/>
      <c r="AC188" s="76"/>
      <c r="AD188" s="76"/>
      <c r="AE188" s="76" t="s">
        <v>58</v>
      </c>
      <c r="AF188" s="76"/>
      <c r="AG188" s="76"/>
      <c r="AH188" s="76"/>
      <c r="AI188" s="76"/>
      <c r="AJ188" s="76"/>
      <c r="AK188" s="76"/>
      <c r="AL188" s="76"/>
      <c r="AM188" s="76"/>
      <c r="AN188" s="76"/>
      <c r="AO188" s="87">
        <f>AO181/3720.94*100</f>
        <v>116.32096549079893</v>
      </c>
      <c r="AP188" s="87"/>
      <c r="AQ188" s="87"/>
      <c r="AR188" s="87"/>
      <c r="AS188" s="87"/>
      <c r="AT188" s="87"/>
      <c r="AU188" s="87"/>
      <c r="AV188" s="87"/>
      <c r="AW188" s="76"/>
      <c r="AX188" s="76"/>
      <c r="AY188" s="76"/>
      <c r="AZ188" s="76"/>
      <c r="BA188" s="76"/>
      <c r="BB188" s="76"/>
      <c r="BC188" s="76"/>
      <c r="BD188" s="76"/>
      <c r="BE188" s="87">
        <f t="shared" si="6"/>
        <v>116.32096549079893</v>
      </c>
      <c r="BF188" s="87"/>
      <c r="BG188" s="87"/>
      <c r="BH188" s="87"/>
      <c r="BI188" s="87"/>
      <c r="BJ188" s="87"/>
      <c r="BK188" s="87"/>
      <c r="BL188" s="87"/>
      <c r="BP188" s="55"/>
      <c r="BQ188" s="61"/>
      <c r="BR188" s="47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33" customHeight="1" x14ac:dyDescent="0.2">
      <c r="A189" s="76"/>
      <c r="B189" s="76"/>
      <c r="C189" s="76"/>
      <c r="D189" s="76"/>
      <c r="E189" s="76"/>
      <c r="F189" s="76"/>
      <c r="G189" s="92" t="s">
        <v>117</v>
      </c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76" t="s">
        <v>51</v>
      </c>
      <c r="AA189" s="76"/>
      <c r="AB189" s="76"/>
      <c r="AC189" s="76"/>
      <c r="AD189" s="76"/>
      <c r="AE189" s="76" t="s">
        <v>58</v>
      </c>
      <c r="AF189" s="76"/>
      <c r="AG189" s="76"/>
      <c r="AH189" s="76"/>
      <c r="AI189" s="76"/>
      <c r="AJ189" s="76"/>
      <c r="AK189" s="76"/>
      <c r="AL189" s="76"/>
      <c r="AM189" s="76"/>
      <c r="AN189" s="76"/>
      <c r="AO189" s="87">
        <f>AO182/237.67*100</f>
        <v>111.64289177584283</v>
      </c>
      <c r="AP189" s="87"/>
      <c r="AQ189" s="87"/>
      <c r="AR189" s="87"/>
      <c r="AS189" s="87"/>
      <c r="AT189" s="87"/>
      <c r="AU189" s="87"/>
      <c r="AV189" s="87"/>
      <c r="AW189" s="76"/>
      <c r="AX189" s="76"/>
      <c r="AY189" s="76"/>
      <c r="AZ189" s="76"/>
      <c r="BA189" s="76"/>
      <c r="BB189" s="76"/>
      <c r="BC189" s="76"/>
      <c r="BD189" s="76"/>
      <c r="BE189" s="87">
        <f t="shared" si="6"/>
        <v>111.64289177584283</v>
      </c>
      <c r="BF189" s="87"/>
      <c r="BG189" s="87"/>
      <c r="BH189" s="87"/>
      <c r="BI189" s="87"/>
      <c r="BJ189" s="87"/>
      <c r="BK189" s="87"/>
      <c r="BL189" s="87"/>
      <c r="BP189" s="55"/>
      <c r="BQ189" s="61"/>
      <c r="BR189" s="47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48.75" customHeight="1" x14ac:dyDescent="0.2">
      <c r="A190" s="76"/>
      <c r="B190" s="76"/>
      <c r="C190" s="76"/>
      <c r="D190" s="76"/>
      <c r="E190" s="76"/>
      <c r="F190" s="76"/>
      <c r="G190" s="92" t="s">
        <v>203</v>
      </c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76" t="s">
        <v>51</v>
      </c>
      <c r="AA190" s="76"/>
      <c r="AB190" s="76"/>
      <c r="AC190" s="76"/>
      <c r="AD190" s="76"/>
      <c r="AE190" s="76" t="s">
        <v>58</v>
      </c>
      <c r="AF190" s="76"/>
      <c r="AG190" s="76"/>
      <c r="AH190" s="76"/>
      <c r="AI190" s="76"/>
      <c r="AJ190" s="76"/>
      <c r="AK190" s="76"/>
      <c r="AL190" s="76"/>
      <c r="AM190" s="76"/>
      <c r="AN190" s="76"/>
      <c r="AO190" s="87">
        <f>AO183/3283.9*100</f>
        <v>97.129796850482848</v>
      </c>
      <c r="AP190" s="87"/>
      <c r="AQ190" s="87"/>
      <c r="AR190" s="87"/>
      <c r="AS190" s="87"/>
      <c r="AT190" s="87"/>
      <c r="AU190" s="87"/>
      <c r="AV190" s="87"/>
      <c r="AW190" s="76"/>
      <c r="AX190" s="76"/>
      <c r="AY190" s="76"/>
      <c r="AZ190" s="76"/>
      <c r="BA190" s="76"/>
      <c r="BB190" s="76"/>
      <c r="BC190" s="76"/>
      <c r="BD190" s="76"/>
      <c r="BE190" s="87">
        <f>AO190+AW190</f>
        <v>97.129796850482848</v>
      </c>
      <c r="BF190" s="87"/>
      <c r="BG190" s="87"/>
      <c r="BH190" s="87"/>
      <c r="BI190" s="87"/>
      <c r="BJ190" s="87"/>
      <c r="BK190" s="87"/>
      <c r="BL190" s="87"/>
      <c r="BP190" s="55"/>
      <c r="BQ190" s="61"/>
      <c r="BR190" s="47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6.5" customHeight="1" x14ac:dyDescent="0.2">
      <c r="A191" s="31"/>
      <c r="B191" s="31"/>
      <c r="C191" s="31"/>
      <c r="D191" s="31"/>
      <c r="E191" s="31"/>
      <c r="F191" s="31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49"/>
      <c r="AP191" s="49"/>
      <c r="AQ191" s="49"/>
      <c r="AR191" s="49"/>
      <c r="AS191" s="49"/>
      <c r="AT191" s="49"/>
      <c r="AU191" s="49"/>
      <c r="AV191" s="49"/>
      <c r="AW191" s="31"/>
      <c r="AX191" s="31"/>
      <c r="AY191" s="31"/>
      <c r="AZ191" s="31"/>
      <c r="BA191" s="31"/>
      <c r="BB191" s="31"/>
      <c r="BC191" s="31"/>
      <c r="BD191" s="31"/>
      <c r="BE191" s="49"/>
      <c r="BF191" s="49"/>
      <c r="BG191" s="49"/>
      <c r="BH191" s="49"/>
      <c r="BI191" s="49"/>
      <c r="BJ191" s="49"/>
      <c r="BK191" s="49"/>
      <c r="BL191" s="49"/>
      <c r="BP191" s="55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3" customHeight="1" x14ac:dyDescent="0.2">
      <c r="A192" s="76" t="s">
        <v>14</v>
      </c>
      <c r="B192" s="76"/>
      <c r="C192" s="76"/>
      <c r="D192" s="76"/>
      <c r="E192" s="76"/>
      <c r="F192" s="76"/>
      <c r="G192" s="76" t="s">
        <v>27</v>
      </c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 t="s">
        <v>2</v>
      </c>
      <c r="AA192" s="76"/>
      <c r="AB192" s="76"/>
      <c r="AC192" s="76"/>
      <c r="AD192" s="76"/>
      <c r="AE192" s="76" t="s">
        <v>1</v>
      </c>
      <c r="AF192" s="76"/>
      <c r="AG192" s="76"/>
      <c r="AH192" s="76"/>
      <c r="AI192" s="76"/>
      <c r="AJ192" s="76"/>
      <c r="AK192" s="76"/>
      <c r="AL192" s="76"/>
      <c r="AM192" s="76"/>
      <c r="AN192" s="76"/>
      <c r="AO192" s="76" t="s">
        <v>15</v>
      </c>
      <c r="AP192" s="76"/>
      <c r="AQ192" s="76"/>
      <c r="AR192" s="76"/>
      <c r="AS192" s="76"/>
      <c r="AT192" s="76"/>
      <c r="AU192" s="76"/>
      <c r="AV192" s="76"/>
      <c r="AW192" s="76" t="s">
        <v>16</v>
      </c>
      <c r="AX192" s="76"/>
      <c r="AY192" s="76"/>
      <c r="AZ192" s="76"/>
      <c r="BA192" s="76"/>
      <c r="BB192" s="76"/>
      <c r="BC192" s="76"/>
      <c r="BD192" s="76"/>
      <c r="BE192" s="76" t="s">
        <v>13</v>
      </c>
      <c r="BF192" s="76"/>
      <c r="BG192" s="76"/>
      <c r="BH192" s="76"/>
      <c r="BI192" s="76"/>
      <c r="BJ192" s="76"/>
      <c r="BK192" s="76"/>
      <c r="BL192" s="76"/>
      <c r="BP192" s="55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15.75" x14ac:dyDescent="0.2">
      <c r="A193" s="76">
        <v>1</v>
      </c>
      <c r="B193" s="76"/>
      <c r="C193" s="76"/>
      <c r="D193" s="76"/>
      <c r="E193" s="76"/>
      <c r="F193" s="76"/>
      <c r="G193" s="76">
        <v>2</v>
      </c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>
        <v>3</v>
      </c>
      <c r="AA193" s="76"/>
      <c r="AB193" s="76"/>
      <c r="AC193" s="76"/>
      <c r="AD193" s="76"/>
      <c r="AE193" s="76">
        <v>4</v>
      </c>
      <c r="AF193" s="76"/>
      <c r="AG193" s="76"/>
      <c r="AH193" s="76"/>
      <c r="AI193" s="76"/>
      <c r="AJ193" s="76"/>
      <c r="AK193" s="76"/>
      <c r="AL193" s="76"/>
      <c r="AM193" s="76"/>
      <c r="AN193" s="76"/>
      <c r="AO193" s="76">
        <v>5</v>
      </c>
      <c r="AP193" s="76"/>
      <c r="AQ193" s="76"/>
      <c r="AR193" s="76"/>
      <c r="AS193" s="76"/>
      <c r="AT193" s="76"/>
      <c r="AU193" s="76"/>
      <c r="AV193" s="76"/>
      <c r="AW193" s="76">
        <v>6</v>
      </c>
      <c r="AX193" s="76"/>
      <c r="AY193" s="76"/>
      <c r="AZ193" s="76"/>
      <c r="BA193" s="76"/>
      <c r="BB193" s="76"/>
      <c r="BC193" s="76"/>
      <c r="BD193" s="76"/>
      <c r="BE193" s="76">
        <v>7</v>
      </c>
      <c r="BF193" s="76"/>
      <c r="BG193" s="76"/>
      <c r="BH193" s="76"/>
      <c r="BI193" s="76"/>
      <c r="BJ193" s="76"/>
      <c r="BK193" s="76"/>
      <c r="BL193" s="76"/>
      <c r="BP193" s="55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21" customHeight="1" x14ac:dyDescent="0.2">
      <c r="A194" s="76"/>
      <c r="B194" s="76"/>
      <c r="C194" s="76"/>
      <c r="D194" s="76"/>
      <c r="E194" s="76"/>
      <c r="F194" s="76"/>
      <c r="G194" s="124" t="s">
        <v>72</v>
      </c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P194" s="55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18" customHeight="1" x14ac:dyDescent="0.2">
      <c r="A195" s="76"/>
      <c r="B195" s="76"/>
      <c r="C195" s="76"/>
      <c r="D195" s="76"/>
      <c r="E195" s="76"/>
      <c r="F195" s="76"/>
      <c r="G195" s="96" t="s">
        <v>45</v>
      </c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P195" s="55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49.5" customHeight="1" x14ac:dyDescent="0.2">
      <c r="A196" s="76"/>
      <c r="B196" s="76"/>
      <c r="C196" s="76"/>
      <c r="D196" s="76"/>
      <c r="E196" s="76"/>
      <c r="F196" s="76"/>
      <c r="G196" s="106" t="s">
        <v>120</v>
      </c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76" t="s">
        <v>46</v>
      </c>
      <c r="AA196" s="76"/>
      <c r="AB196" s="76"/>
      <c r="AC196" s="76"/>
      <c r="AD196" s="76"/>
      <c r="AE196" s="76" t="s">
        <v>57</v>
      </c>
      <c r="AF196" s="76"/>
      <c r="AG196" s="76"/>
      <c r="AH196" s="76"/>
      <c r="AI196" s="76"/>
      <c r="AJ196" s="76"/>
      <c r="AK196" s="76"/>
      <c r="AL196" s="76"/>
      <c r="AM196" s="76"/>
      <c r="AN196" s="76"/>
      <c r="AO196" s="79">
        <v>5000</v>
      </c>
      <c r="AP196" s="80"/>
      <c r="AQ196" s="80"/>
      <c r="AR196" s="80"/>
      <c r="AS196" s="80"/>
      <c r="AT196" s="80"/>
      <c r="AU196" s="80"/>
      <c r="AV196" s="81"/>
      <c r="AW196" s="77"/>
      <c r="AX196" s="77"/>
      <c r="AY196" s="77"/>
      <c r="AZ196" s="77"/>
      <c r="BA196" s="77"/>
      <c r="BB196" s="77"/>
      <c r="BC196" s="77"/>
      <c r="BD196" s="77"/>
      <c r="BE196" s="77">
        <f>AO196+AW196</f>
        <v>5000</v>
      </c>
      <c r="BF196" s="77"/>
      <c r="BG196" s="77"/>
      <c r="BH196" s="77"/>
      <c r="BI196" s="77"/>
      <c r="BJ196" s="77"/>
      <c r="BK196" s="77"/>
      <c r="BL196" s="77"/>
      <c r="BP196" s="55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47"/>
      <c r="CC196" s="47"/>
      <c r="CD196" s="47"/>
      <c r="CE196" s="47"/>
      <c r="CF196" s="47"/>
      <c r="CG196" s="47"/>
    </row>
    <row r="197" spans="1:85" ht="18" customHeight="1" x14ac:dyDescent="0.2">
      <c r="A197" s="76"/>
      <c r="B197" s="76"/>
      <c r="C197" s="76"/>
      <c r="D197" s="76"/>
      <c r="E197" s="76"/>
      <c r="F197" s="76"/>
      <c r="G197" s="96" t="s">
        <v>48</v>
      </c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87"/>
      <c r="BF197" s="87"/>
      <c r="BG197" s="87"/>
      <c r="BH197" s="87"/>
      <c r="BI197" s="87"/>
      <c r="BJ197" s="87"/>
      <c r="BK197" s="87"/>
      <c r="BL197" s="87"/>
      <c r="BP197" s="55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47"/>
      <c r="CC197" s="47"/>
      <c r="CD197" s="47"/>
      <c r="CE197" s="47"/>
      <c r="CF197" s="47"/>
      <c r="CG197" s="47"/>
    </row>
    <row r="198" spans="1:85" ht="32.25" customHeight="1" x14ac:dyDescent="0.2">
      <c r="A198" s="76"/>
      <c r="B198" s="76"/>
      <c r="C198" s="76"/>
      <c r="D198" s="76"/>
      <c r="E198" s="76"/>
      <c r="F198" s="76"/>
      <c r="G198" s="86" t="s">
        <v>121</v>
      </c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76" t="s">
        <v>123</v>
      </c>
      <c r="AA198" s="76"/>
      <c r="AB198" s="76"/>
      <c r="AC198" s="76"/>
      <c r="AD198" s="76"/>
      <c r="AE198" s="76" t="s">
        <v>58</v>
      </c>
      <c r="AF198" s="76"/>
      <c r="AG198" s="76"/>
      <c r="AH198" s="76"/>
      <c r="AI198" s="76"/>
      <c r="AJ198" s="76"/>
      <c r="AK198" s="76"/>
      <c r="AL198" s="76"/>
      <c r="AM198" s="76"/>
      <c r="AN198" s="76"/>
      <c r="AO198" s="87">
        <f>AO196/AO200/1000</f>
        <v>0.30211480362537763</v>
      </c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>
        <f>AO198+AW198</f>
        <v>0.30211480362537763</v>
      </c>
      <c r="BF198" s="87"/>
      <c r="BG198" s="87"/>
      <c r="BH198" s="87"/>
      <c r="BI198" s="87"/>
      <c r="BJ198" s="87"/>
      <c r="BK198" s="87"/>
      <c r="BL198" s="87"/>
      <c r="BP198" s="55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47"/>
      <c r="CC198" s="47"/>
      <c r="CD198" s="47"/>
      <c r="CE198" s="47"/>
      <c r="CF198" s="47"/>
      <c r="CG198" s="47"/>
    </row>
    <row r="199" spans="1:85" ht="18" customHeight="1" x14ac:dyDescent="0.2">
      <c r="A199" s="76"/>
      <c r="B199" s="76"/>
      <c r="C199" s="76"/>
      <c r="D199" s="76"/>
      <c r="E199" s="76"/>
      <c r="F199" s="76"/>
      <c r="G199" s="96" t="s">
        <v>49</v>
      </c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76"/>
      <c r="AA199" s="76"/>
      <c r="AB199" s="76"/>
      <c r="AC199" s="76"/>
      <c r="AD199" s="76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87"/>
      <c r="BF199" s="87"/>
      <c r="BG199" s="87"/>
      <c r="BH199" s="87"/>
      <c r="BI199" s="87"/>
      <c r="BJ199" s="87"/>
      <c r="BK199" s="87"/>
      <c r="BL199" s="87"/>
      <c r="BP199" s="55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47"/>
      <c r="CC199" s="47"/>
      <c r="CD199" s="47"/>
      <c r="CE199" s="47"/>
      <c r="CF199" s="47"/>
      <c r="CG199" s="47"/>
    </row>
    <row r="200" spans="1:85" ht="33.75" customHeight="1" x14ac:dyDescent="0.2">
      <c r="A200" s="76"/>
      <c r="B200" s="76"/>
      <c r="C200" s="76"/>
      <c r="D200" s="76"/>
      <c r="E200" s="76"/>
      <c r="F200" s="76"/>
      <c r="G200" s="86" t="s">
        <v>122</v>
      </c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76" t="s">
        <v>46</v>
      </c>
      <c r="AA200" s="76"/>
      <c r="AB200" s="76"/>
      <c r="AC200" s="76"/>
      <c r="AD200" s="76"/>
      <c r="AE200" s="76" t="s">
        <v>232</v>
      </c>
      <c r="AF200" s="76"/>
      <c r="AG200" s="76"/>
      <c r="AH200" s="76"/>
      <c r="AI200" s="76"/>
      <c r="AJ200" s="76"/>
      <c r="AK200" s="76"/>
      <c r="AL200" s="76"/>
      <c r="AM200" s="76"/>
      <c r="AN200" s="76"/>
      <c r="AO200" s="87">
        <v>16.55</v>
      </c>
      <c r="AP200" s="87"/>
      <c r="AQ200" s="87"/>
      <c r="AR200" s="87"/>
      <c r="AS200" s="87"/>
      <c r="AT200" s="87"/>
      <c r="AU200" s="87"/>
      <c r="AV200" s="87"/>
      <c r="AW200" s="76"/>
      <c r="AX200" s="76"/>
      <c r="AY200" s="76"/>
      <c r="AZ200" s="76"/>
      <c r="BA200" s="76"/>
      <c r="BB200" s="76"/>
      <c r="BC200" s="76"/>
      <c r="BD200" s="76"/>
      <c r="BE200" s="87">
        <f>AO200+AW200</f>
        <v>16.55</v>
      </c>
      <c r="BF200" s="87"/>
      <c r="BG200" s="87"/>
      <c r="BH200" s="87"/>
      <c r="BI200" s="87"/>
      <c r="BJ200" s="87"/>
      <c r="BK200" s="87"/>
      <c r="BL200" s="87"/>
      <c r="BP200" s="55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47"/>
      <c r="CC200" s="47"/>
      <c r="CD200" s="47"/>
      <c r="CE200" s="47"/>
      <c r="CF200" s="47"/>
      <c r="CG200" s="47"/>
    </row>
    <row r="201" spans="1:85" ht="18" customHeight="1" x14ac:dyDescent="0.2">
      <c r="A201" s="76"/>
      <c r="B201" s="76"/>
      <c r="C201" s="76"/>
      <c r="D201" s="76"/>
      <c r="E201" s="76"/>
      <c r="F201" s="76"/>
      <c r="G201" s="96" t="s">
        <v>50</v>
      </c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87"/>
      <c r="BF201" s="87"/>
      <c r="BG201" s="87"/>
      <c r="BH201" s="87"/>
      <c r="BI201" s="87"/>
      <c r="BJ201" s="87"/>
      <c r="BK201" s="87"/>
      <c r="BL201" s="87"/>
      <c r="BP201" s="55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47"/>
      <c r="CC201" s="47"/>
      <c r="CD201" s="47"/>
      <c r="CE201" s="47"/>
      <c r="CF201" s="47"/>
      <c r="CG201" s="47"/>
    </row>
    <row r="202" spans="1:85" ht="52.5" customHeight="1" x14ac:dyDescent="0.2">
      <c r="A202" s="76"/>
      <c r="B202" s="76"/>
      <c r="C202" s="76"/>
      <c r="D202" s="76"/>
      <c r="E202" s="76"/>
      <c r="F202" s="76"/>
      <c r="G202" s="86" t="s">
        <v>169</v>
      </c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76" t="s">
        <v>155</v>
      </c>
      <c r="AA202" s="76"/>
      <c r="AB202" s="76"/>
      <c r="AC202" s="76"/>
      <c r="AD202" s="76"/>
      <c r="AE202" s="76" t="s">
        <v>58</v>
      </c>
      <c r="AF202" s="76"/>
      <c r="AG202" s="76"/>
      <c r="AH202" s="76"/>
      <c r="AI202" s="76"/>
      <c r="AJ202" s="76"/>
      <c r="AK202" s="76"/>
      <c r="AL202" s="76"/>
      <c r="AM202" s="76"/>
      <c r="AN202" s="76"/>
      <c r="AO202" s="119">
        <f>AO196/580.28</f>
        <v>8.6165299510581104</v>
      </c>
      <c r="AP202" s="119"/>
      <c r="AQ202" s="119"/>
      <c r="AR202" s="119"/>
      <c r="AS202" s="119"/>
      <c r="AT202" s="119"/>
      <c r="AU202" s="119"/>
      <c r="AV202" s="119"/>
      <c r="AW202" s="76"/>
      <c r="AX202" s="76"/>
      <c r="AY202" s="76"/>
      <c r="AZ202" s="76"/>
      <c r="BA202" s="76"/>
      <c r="BB202" s="76"/>
      <c r="BC202" s="76"/>
      <c r="BD202" s="76"/>
      <c r="BE202" s="87">
        <f>AO202+AW202</f>
        <v>8.6165299510581104</v>
      </c>
      <c r="BF202" s="87"/>
      <c r="BG202" s="87"/>
      <c r="BH202" s="87"/>
      <c r="BI202" s="87"/>
      <c r="BJ202" s="87"/>
      <c r="BK202" s="87"/>
      <c r="BL202" s="87"/>
      <c r="BP202" s="55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47"/>
      <c r="CC202" s="47"/>
      <c r="CD202" s="47"/>
      <c r="CE202" s="47"/>
      <c r="CF202" s="47"/>
      <c r="CG202" s="47"/>
    </row>
    <row r="203" spans="1:85" ht="4.5" customHeight="1" x14ac:dyDescent="0.2">
      <c r="A203" s="31"/>
      <c r="B203" s="31"/>
      <c r="C203" s="31"/>
      <c r="D203" s="31"/>
      <c r="E203" s="31"/>
      <c r="F203" s="31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49"/>
      <c r="AP203" s="49"/>
      <c r="AQ203" s="49"/>
      <c r="AR203" s="49"/>
      <c r="AS203" s="49"/>
      <c r="AT203" s="49"/>
      <c r="AU203" s="49"/>
      <c r="AV203" s="49"/>
      <c r="AW203" s="31"/>
      <c r="AX203" s="31"/>
      <c r="AY203" s="31"/>
      <c r="AZ203" s="31"/>
      <c r="BA203" s="31"/>
      <c r="BB203" s="31"/>
      <c r="BC203" s="31"/>
      <c r="BD203" s="31"/>
      <c r="BE203" s="49"/>
      <c r="BF203" s="49"/>
      <c r="BG203" s="49"/>
      <c r="BH203" s="49"/>
      <c r="BI203" s="49"/>
      <c r="BJ203" s="49"/>
      <c r="BK203" s="49"/>
      <c r="BL203" s="49"/>
      <c r="BP203" s="55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47"/>
      <c r="CC203" s="47"/>
      <c r="CD203" s="47"/>
      <c r="CE203" s="47"/>
      <c r="CF203" s="47"/>
      <c r="CG203" s="47"/>
    </row>
    <row r="204" spans="1:85" ht="33" customHeight="1" x14ac:dyDescent="0.2">
      <c r="A204" s="76" t="s">
        <v>14</v>
      </c>
      <c r="B204" s="76"/>
      <c r="C204" s="76"/>
      <c r="D204" s="76"/>
      <c r="E204" s="76"/>
      <c r="F204" s="76"/>
      <c r="G204" s="76" t="s">
        <v>27</v>
      </c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 t="s">
        <v>2</v>
      </c>
      <c r="AA204" s="76"/>
      <c r="AB204" s="76"/>
      <c r="AC204" s="76"/>
      <c r="AD204" s="76"/>
      <c r="AE204" s="76" t="s">
        <v>1</v>
      </c>
      <c r="AF204" s="76"/>
      <c r="AG204" s="76"/>
      <c r="AH204" s="76"/>
      <c r="AI204" s="76"/>
      <c r="AJ204" s="76"/>
      <c r="AK204" s="76"/>
      <c r="AL204" s="76"/>
      <c r="AM204" s="76"/>
      <c r="AN204" s="76"/>
      <c r="AO204" s="76" t="s">
        <v>15</v>
      </c>
      <c r="AP204" s="76"/>
      <c r="AQ204" s="76"/>
      <c r="AR204" s="76"/>
      <c r="AS204" s="76"/>
      <c r="AT204" s="76"/>
      <c r="AU204" s="76"/>
      <c r="AV204" s="76"/>
      <c r="AW204" s="76" t="s">
        <v>16</v>
      </c>
      <c r="AX204" s="76"/>
      <c r="AY204" s="76"/>
      <c r="AZ204" s="76"/>
      <c r="BA204" s="76"/>
      <c r="BB204" s="76"/>
      <c r="BC204" s="76"/>
      <c r="BD204" s="76"/>
      <c r="BE204" s="76" t="s">
        <v>13</v>
      </c>
      <c r="BF204" s="76"/>
      <c r="BG204" s="76"/>
      <c r="BH204" s="76"/>
      <c r="BI204" s="76"/>
      <c r="BJ204" s="76"/>
      <c r="BK204" s="76"/>
      <c r="BL204" s="76"/>
      <c r="BP204" s="55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47"/>
      <c r="CC204" s="47"/>
      <c r="CD204" s="47"/>
      <c r="CE204" s="47"/>
      <c r="CF204" s="47"/>
      <c r="CG204" s="47"/>
    </row>
    <row r="205" spans="1:85" ht="15.75" x14ac:dyDescent="0.2">
      <c r="A205" s="76">
        <v>1</v>
      </c>
      <c r="B205" s="76"/>
      <c r="C205" s="76"/>
      <c r="D205" s="76"/>
      <c r="E205" s="76"/>
      <c r="F205" s="76"/>
      <c r="G205" s="76">
        <v>2</v>
      </c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>
        <v>3</v>
      </c>
      <c r="AA205" s="76"/>
      <c r="AB205" s="76"/>
      <c r="AC205" s="76"/>
      <c r="AD205" s="76"/>
      <c r="AE205" s="76">
        <v>4</v>
      </c>
      <c r="AF205" s="76"/>
      <c r="AG205" s="76"/>
      <c r="AH205" s="76"/>
      <c r="AI205" s="76"/>
      <c r="AJ205" s="76"/>
      <c r="AK205" s="76"/>
      <c r="AL205" s="76"/>
      <c r="AM205" s="76"/>
      <c r="AN205" s="76"/>
      <c r="AO205" s="76">
        <v>5</v>
      </c>
      <c r="AP205" s="76"/>
      <c r="AQ205" s="76"/>
      <c r="AR205" s="76"/>
      <c r="AS205" s="76"/>
      <c r="AT205" s="76"/>
      <c r="AU205" s="76"/>
      <c r="AV205" s="76"/>
      <c r="AW205" s="76">
        <v>6</v>
      </c>
      <c r="AX205" s="76"/>
      <c r="AY205" s="76"/>
      <c r="AZ205" s="76"/>
      <c r="BA205" s="76"/>
      <c r="BB205" s="76"/>
      <c r="BC205" s="76"/>
      <c r="BD205" s="76"/>
      <c r="BE205" s="76">
        <v>7</v>
      </c>
      <c r="BF205" s="76"/>
      <c r="BG205" s="76"/>
      <c r="BH205" s="76"/>
      <c r="BI205" s="76"/>
      <c r="BJ205" s="76"/>
      <c r="BK205" s="76"/>
      <c r="BL205" s="76"/>
      <c r="BP205" s="55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47"/>
      <c r="CC205" s="47"/>
      <c r="CD205" s="47"/>
      <c r="CE205" s="47"/>
      <c r="CF205" s="47"/>
      <c r="CG205" s="47"/>
    </row>
    <row r="206" spans="1:85" ht="18" customHeight="1" x14ac:dyDescent="0.2">
      <c r="A206" s="76"/>
      <c r="B206" s="76"/>
      <c r="C206" s="76"/>
      <c r="D206" s="76"/>
      <c r="E206" s="76"/>
      <c r="F206" s="76"/>
      <c r="G206" s="138" t="s">
        <v>73</v>
      </c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P206" s="55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18" customHeight="1" x14ac:dyDescent="0.2">
      <c r="A207" s="76"/>
      <c r="B207" s="76"/>
      <c r="C207" s="76"/>
      <c r="D207" s="76"/>
      <c r="E207" s="76"/>
      <c r="F207" s="76"/>
      <c r="G207" s="96" t="s">
        <v>45</v>
      </c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P207" s="55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18" customHeight="1" x14ac:dyDescent="0.2">
      <c r="A208" s="76"/>
      <c r="B208" s="76"/>
      <c r="C208" s="76"/>
      <c r="D208" s="76"/>
      <c r="E208" s="76"/>
      <c r="F208" s="76"/>
      <c r="G208" s="106" t="s">
        <v>84</v>
      </c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76" t="s">
        <v>46</v>
      </c>
      <c r="AA208" s="76"/>
      <c r="AB208" s="76"/>
      <c r="AC208" s="76"/>
      <c r="AD208" s="76"/>
      <c r="AE208" s="76" t="s">
        <v>57</v>
      </c>
      <c r="AF208" s="76"/>
      <c r="AG208" s="76"/>
      <c r="AH208" s="76"/>
      <c r="AI208" s="76"/>
      <c r="AJ208" s="76"/>
      <c r="AK208" s="76"/>
      <c r="AL208" s="76"/>
      <c r="AM208" s="76"/>
      <c r="AN208" s="76"/>
      <c r="AO208" s="77">
        <f>SUM(AO209:AV213)</f>
        <v>2243972</v>
      </c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>
        <f t="shared" ref="BE208:BE213" si="12">AO208+AW208</f>
        <v>2243972</v>
      </c>
      <c r="BF208" s="77"/>
      <c r="BG208" s="77"/>
      <c r="BH208" s="77"/>
      <c r="BI208" s="77"/>
      <c r="BJ208" s="77"/>
      <c r="BK208" s="77"/>
      <c r="BL208" s="77"/>
      <c r="BP208" s="55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18" customHeight="1" x14ac:dyDescent="0.2">
      <c r="A209" s="76"/>
      <c r="B209" s="76"/>
      <c r="C209" s="76"/>
      <c r="D209" s="76"/>
      <c r="E209" s="76"/>
      <c r="F209" s="76"/>
      <c r="G209" s="243" t="s">
        <v>140</v>
      </c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43"/>
      <c r="X209" s="243"/>
      <c r="Y209" s="243"/>
      <c r="Z209" s="76" t="s">
        <v>46</v>
      </c>
      <c r="AA209" s="76"/>
      <c r="AB209" s="76"/>
      <c r="AC209" s="76"/>
      <c r="AD209" s="76"/>
      <c r="AE209" s="76" t="s">
        <v>90</v>
      </c>
      <c r="AF209" s="76"/>
      <c r="AG209" s="76"/>
      <c r="AH209" s="76"/>
      <c r="AI209" s="76"/>
      <c r="AJ209" s="76"/>
      <c r="AK209" s="76"/>
      <c r="AL209" s="76"/>
      <c r="AM209" s="76"/>
      <c r="AN209" s="76"/>
      <c r="AO209" s="77">
        <v>993972</v>
      </c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>
        <f t="shared" si="12"/>
        <v>993972</v>
      </c>
      <c r="BF209" s="77"/>
      <c r="BG209" s="77"/>
      <c r="BH209" s="77"/>
      <c r="BI209" s="77"/>
      <c r="BJ209" s="77"/>
      <c r="BK209" s="77"/>
      <c r="BL209" s="77"/>
      <c r="BP209" s="55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33" customHeight="1" x14ac:dyDescent="0.2">
      <c r="A210" s="76"/>
      <c r="B210" s="76"/>
      <c r="C210" s="76"/>
      <c r="D210" s="76"/>
      <c r="E210" s="76"/>
      <c r="F210" s="76"/>
      <c r="G210" s="107" t="s">
        <v>124</v>
      </c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76" t="s">
        <v>46</v>
      </c>
      <c r="AA210" s="76"/>
      <c r="AB210" s="76"/>
      <c r="AC210" s="76"/>
      <c r="AD210" s="76"/>
      <c r="AE210" s="76" t="s">
        <v>90</v>
      </c>
      <c r="AF210" s="76"/>
      <c r="AG210" s="76"/>
      <c r="AH210" s="76"/>
      <c r="AI210" s="76"/>
      <c r="AJ210" s="76"/>
      <c r="AK210" s="76"/>
      <c r="AL210" s="76"/>
      <c r="AM210" s="76"/>
      <c r="AN210" s="76"/>
      <c r="AO210" s="77">
        <v>50000</v>
      </c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>
        <f t="shared" si="12"/>
        <v>50000</v>
      </c>
      <c r="BF210" s="77"/>
      <c r="BG210" s="77"/>
      <c r="BH210" s="77"/>
      <c r="BI210" s="77"/>
      <c r="BJ210" s="77"/>
      <c r="BK210" s="77"/>
      <c r="BL210" s="77"/>
      <c r="BP210" s="55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24" customHeight="1" x14ac:dyDescent="0.2">
      <c r="A211" s="76"/>
      <c r="B211" s="76"/>
      <c r="C211" s="76"/>
      <c r="D211" s="76"/>
      <c r="E211" s="76"/>
      <c r="F211" s="76"/>
      <c r="G211" s="109" t="s">
        <v>168</v>
      </c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1"/>
      <c r="Z211" s="76" t="s">
        <v>46</v>
      </c>
      <c r="AA211" s="76"/>
      <c r="AB211" s="76"/>
      <c r="AC211" s="76"/>
      <c r="AD211" s="76"/>
      <c r="AE211" s="76" t="s">
        <v>90</v>
      </c>
      <c r="AF211" s="76"/>
      <c r="AG211" s="76"/>
      <c r="AH211" s="76"/>
      <c r="AI211" s="76"/>
      <c r="AJ211" s="76"/>
      <c r="AK211" s="76"/>
      <c r="AL211" s="76"/>
      <c r="AM211" s="76"/>
      <c r="AN211" s="76"/>
      <c r="AO211" s="77">
        <v>600000</v>
      </c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>
        <f t="shared" si="12"/>
        <v>600000</v>
      </c>
      <c r="BF211" s="77"/>
      <c r="BG211" s="77"/>
      <c r="BH211" s="77"/>
      <c r="BI211" s="77"/>
      <c r="BJ211" s="77"/>
      <c r="BK211" s="77"/>
      <c r="BL211" s="77"/>
      <c r="BP211" s="55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53.25" customHeight="1" x14ac:dyDescent="0.2">
      <c r="A212" s="76"/>
      <c r="B212" s="76"/>
      <c r="C212" s="76"/>
      <c r="D212" s="76"/>
      <c r="E212" s="76"/>
      <c r="F212" s="76"/>
      <c r="G212" s="112" t="s">
        <v>163</v>
      </c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4"/>
      <c r="Z212" s="76" t="s">
        <v>46</v>
      </c>
      <c r="AA212" s="76"/>
      <c r="AB212" s="76"/>
      <c r="AC212" s="76"/>
      <c r="AD212" s="76"/>
      <c r="AE212" s="76" t="s">
        <v>90</v>
      </c>
      <c r="AF212" s="76"/>
      <c r="AG212" s="76"/>
      <c r="AH212" s="76"/>
      <c r="AI212" s="76"/>
      <c r="AJ212" s="76"/>
      <c r="AK212" s="76"/>
      <c r="AL212" s="76"/>
      <c r="AM212" s="76"/>
      <c r="AN212" s="76"/>
      <c r="AO212" s="115">
        <v>300000</v>
      </c>
      <c r="AP212" s="115"/>
      <c r="AQ212" s="115"/>
      <c r="AR212" s="115"/>
      <c r="AS212" s="115"/>
      <c r="AT212" s="115"/>
      <c r="AU212" s="115"/>
      <c r="AV212" s="115"/>
      <c r="AW212" s="108"/>
      <c r="AX212" s="108"/>
      <c r="AY212" s="108"/>
      <c r="AZ212" s="108"/>
      <c r="BA212" s="108"/>
      <c r="BB212" s="108"/>
      <c r="BC212" s="108"/>
      <c r="BD212" s="108"/>
      <c r="BE212" s="77">
        <f t="shared" si="12"/>
        <v>300000</v>
      </c>
      <c r="BF212" s="76"/>
      <c r="BG212" s="76"/>
      <c r="BH212" s="76"/>
      <c r="BI212" s="76"/>
      <c r="BJ212" s="76"/>
      <c r="BK212" s="76"/>
      <c r="BL212" s="76"/>
      <c r="BP212" s="55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19.5" customHeight="1" x14ac:dyDescent="0.2">
      <c r="A213" s="76"/>
      <c r="B213" s="76"/>
      <c r="C213" s="76"/>
      <c r="D213" s="76"/>
      <c r="E213" s="76"/>
      <c r="F213" s="76"/>
      <c r="G213" s="102" t="s">
        <v>193</v>
      </c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4"/>
      <c r="Z213" s="76" t="s">
        <v>46</v>
      </c>
      <c r="AA213" s="76"/>
      <c r="AB213" s="76"/>
      <c r="AC213" s="76"/>
      <c r="AD213" s="76"/>
      <c r="AE213" s="76" t="s">
        <v>90</v>
      </c>
      <c r="AF213" s="76"/>
      <c r="AG213" s="76"/>
      <c r="AH213" s="76"/>
      <c r="AI213" s="76"/>
      <c r="AJ213" s="76"/>
      <c r="AK213" s="76"/>
      <c r="AL213" s="76"/>
      <c r="AM213" s="76"/>
      <c r="AN213" s="76"/>
      <c r="AO213" s="115">
        <v>300000</v>
      </c>
      <c r="AP213" s="115"/>
      <c r="AQ213" s="115"/>
      <c r="AR213" s="115"/>
      <c r="AS213" s="115"/>
      <c r="AT213" s="115"/>
      <c r="AU213" s="115"/>
      <c r="AV213" s="115"/>
      <c r="AW213" s="108"/>
      <c r="AX213" s="108"/>
      <c r="AY213" s="108"/>
      <c r="AZ213" s="108"/>
      <c r="BA213" s="108"/>
      <c r="BB213" s="108"/>
      <c r="BC213" s="108"/>
      <c r="BD213" s="108"/>
      <c r="BE213" s="77">
        <f t="shared" si="12"/>
        <v>300000</v>
      </c>
      <c r="BF213" s="76"/>
      <c r="BG213" s="76"/>
      <c r="BH213" s="76"/>
      <c r="BI213" s="76"/>
      <c r="BJ213" s="76"/>
      <c r="BK213" s="76"/>
      <c r="BL213" s="76"/>
      <c r="BP213" s="55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18.75" customHeight="1" x14ac:dyDescent="0.2">
      <c r="A214" s="76"/>
      <c r="B214" s="76"/>
      <c r="C214" s="76"/>
      <c r="D214" s="76"/>
      <c r="E214" s="76"/>
      <c r="F214" s="76"/>
      <c r="G214" s="96" t="s">
        <v>48</v>
      </c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87"/>
      <c r="BF214" s="87"/>
      <c r="BG214" s="87"/>
      <c r="BH214" s="87"/>
      <c r="BI214" s="87"/>
      <c r="BJ214" s="87"/>
      <c r="BK214" s="87"/>
      <c r="BL214" s="87"/>
      <c r="BP214" s="55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21" customHeight="1" x14ac:dyDescent="0.2">
      <c r="A215" s="76"/>
      <c r="B215" s="76"/>
      <c r="C215" s="76"/>
      <c r="D215" s="76"/>
      <c r="E215" s="76"/>
      <c r="F215" s="76"/>
      <c r="G215" s="83" t="s">
        <v>218</v>
      </c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5"/>
      <c r="Z215" s="76" t="s">
        <v>89</v>
      </c>
      <c r="AA215" s="76"/>
      <c r="AB215" s="76"/>
      <c r="AC215" s="76"/>
      <c r="AD215" s="76"/>
      <c r="AE215" s="93" t="s">
        <v>217</v>
      </c>
      <c r="AF215" s="94"/>
      <c r="AG215" s="94"/>
      <c r="AH215" s="94"/>
      <c r="AI215" s="94"/>
      <c r="AJ215" s="94"/>
      <c r="AK215" s="94"/>
      <c r="AL215" s="94"/>
      <c r="AM215" s="94"/>
      <c r="AN215" s="95"/>
      <c r="AO215" s="187">
        <f>1450+2650</f>
        <v>4100</v>
      </c>
      <c r="AP215" s="188"/>
      <c r="AQ215" s="188"/>
      <c r="AR215" s="188"/>
      <c r="AS215" s="188"/>
      <c r="AT215" s="188"/>
      <c r="AU215" s="188"/>
      <c r="AV215" s="189"/>
      <c r="AW215" s="76"/>
      <c r="AX215" s="76"/>
      <c r="AY215" s="76"/>
      <c r="AZ215" s="76"/>
      <c r="BA215" s="76"/>
      <c r="BB215" s="76"/>
      <c r="BC215" s="76"/>
      <c r="BD215" s="76"/>
      <c r="BE215" s="117">
        <f>AO215+AW215</f>
        <v>4100</v>
      </c>
      <c r="BF215" s="117"/>
      <c r="BG215" s="117"/>
      <c r="BH215" s="117"/>
      <c r="BI215" s="117"/>
      <c r="BJ215" s="117"/>
      <c r="BK215" s="117"/>
      <c r="BL215" s="117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34.5" customHeight="1" x14ac:dyDescent="0.2">
      <c r="A216" s="76"/>
      <c r="B216" s="76"/>
      <c r="C216" s="76"/>
      <c r="D216" s="76"/>
      <c r="E216" s="76"/>
      <c r="F216" s="76"/>
      <c r="G216" s="83" t="s">
        <v>213</v>
      </c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5"/>
      <c r="Z216" s="76" t="s">
        <v>214</v>
      </c>
      <c r="AA216" s="76"/>
      <c r="AB216" s="76"/>
      <c r="AC216" s="76"/>
      <c r="AD216" s="76"/>
      <c r="AE216" s="76" t="s">
        <v>215</v>
      </c>
      <c r="AF216" s="76"/>
      <c r="AG216" s="76"/>
      <c r="AH216" s="76"/>
      <c r="AI216" s="76"/>
      <c r="AJ216" s="76"/>
      <c r="AK216" s="76"/>
      <c r="AL216" s="76"/>
      <c r="AM216" s="76"/>
      <c r="AN216" s="76"/>
      <c r="AO216" s="88">
        <f>5600</f>
        <v>5600</v>
      </c>
      <c r="AP216" s="88"/>
      <c r="AQ216" s="88"/>
      <c r="AR216" s="88"/>
      <c r="AS216" s="88"/>
      <c r="AT216" s="88"/>
      <c r="AU216" s="88"/>
      <c r="AV216" s="88"/>
      <c r="AW216" s="76"/>
      <c r="AX216" s="76"/>
      <c r="AY216" s="76"/>
      <c r="AZ216" s="76"/>
      <c r="BA216" s="76"/>
      <c r="BB216" s="76"/>
      <c r="BC216" s="76"/>
      <c r="BD216" s="76"/>
      <c r="BE216" s="117">
        <f>AO216+AW216</f>
        <v>5600</v>
      </c>
      <c r="BF216" s="117"/>
      <c r="BG216" s="117"/>
      <c r="BH216" s="117"/>
      <c r="BI216" s="117"/>
      <c r="BJ216" s="117"/>
      <c r="BK216" s="117"/>
      <c r="BL216" s="117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34.5" customHeight="1" x14ac:dyDescent="0.2">
      <c r="A217" s="76"/>
      <c r="B217" s="76"/>
      <c r="C217" s="76"/>
      <c r="D217" s="76"/>
      <c r="E217" s="76"/>
      <c r="F217" s="76"/>
      <c r="G217" s="86" t="s">
        <v>237</v>
      </c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76" t="s">
        <v>47</v>
      </c>
      <c r="AA217" s="76"/>
      <c r="AB217" s="76"/>
      <c r="AC217" s="76"/>
      <c r="AD217" s="76"/>
      <c r="AE217" s="76" t="s">
        <v>215</v>
      </c>
      <c r="AF217" s="76"/>
      <c r="AG217" s="76"/>
      <c r="AH217" s="76"/>
      <c r="AI217" s="76"/>
      <c r="AJ217" s="76"/>
      <c r="AK217" s="76"/>
      <c r="AL217" s="76"/>
      <c r="AM217" s="76"/>
      <c r="AN217" s="76"/>
      <c r="AO217" s="88">
        <v>2</v>
      </c>
      <c r="AP217" s="88"/>
      <c r="AQ217" s="88"/>
      <c r="AR217" s="88"/>
      <c r="AS217" s="88"/>
      <c r="AT217" s="88"/>
      <c r="AU217" s="88"/>
      <c r="AV217" s="88"/>
      <c r="AW217" s="76"/>
      <c r="AX217" s="76"/>
      <c r="AY217" s="76"/>
      <c r="AZ217" s="76"/>
      <c r="BA217" s="76"/>
      <c r="BB217" s="76"/>
      <c r="BC217" s="76"/>
      <c r="BD217" s="76"/>
      <c r="BE217" s="117">
        <f>AO217+AW217</f>
        <v>2</v>
      </c>
      <c r="BF217" s="117"/>
      <c r="BG217" s="117"/>
      <c r="BH217" s="117"/>
      <c r="BI217" s="117"/>
      <c r="BJ217" s="117"/>
      <c r="BK217" s="117"/>
      <c r="BL217" s="117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17.25" customHeight="1" x14ac:dyDescent="0.2">
      <c r="A218" s="76"/>
      <c r="B218" s="76"/>
      <c r="C218" s="76"/>
      <c r="D218" s="76"/>
      <c r="E218" s="76"/>
      <c r="F218" s="76"/>
      <c r="G218" s="96" t="s">
        <v>49</v>
      </c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87"/>
      <c r="BF218" s="87"/>
      <c r="BG218" s="87"/>
      <c r="BH218" s="87"/>
      <c r="BI218" s="87"/>
      <c r="BJ218" s="87"/>
      <c r="BK218" s="87"/>
      <c r="BL218" s="87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35.25" customHeight="1" x14ac:dyDescent="0.2">
      <c r="A219" s="76"/>
      <c r="B219" s="76"/>
      <c r="C219" s="76"/>
      <c r="D219" s="76"/>
      <c r="E219" s="76"/>
      <c r="F219" s="76"/>
      <c r="G219" s="244" t="s">
        <v>219</v>
      </c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  <c r="V219" s="245"/>
      <c r="W219" s="245"/>
      <c r="X219" s="245"/>
      <c r="Y219" s="246"/>
      <c r="Z219" s="76" t="s">
        <v>46</v>
      </c>
      <c r="AA219" s="76"/>
      <c r="AB219" s="76"/>
      <c r="AC219" s="76"/>
      <c r="AD219" s="76"/>
      <c r="AE219" s="76" t="s">
        <v>58</v>
      </c>
      <c r="AF219" s="76"/>
      <c r="AG219" s="76"/>
      <c r="AH219" s="76"/>
      <c r="AI219" s="76"/>
      <c r="AJ219" s="76"/>
      <c r="AK219" s="76"/>
      <c r="AL219" s="76"/>
      <c r="AM219" s="76"/>
      <c r="AN219" s="76"/>
      <c r="AO219" s="77">
        <f>AO209/AO215</f>
        <v>242.43219512195122</v>
      </c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>
        <f>AO219+AW219</f>
        <v>242.43219512195122</v>
      </c>
      <c r="BF219" s="77"/>
      <c r="BG219" s="77"/>
      <c r="BH219" s="77"/>
      <c r="BI219" s="77"/>
      <c r="BJ219" s="77"/>
      <c r="BK219" s="77"/>
      <c r="BL219" s="77"/>
      <c r="BP219" s="55"/>
      <c r="BQ219" s="61"/>
      <c r="BR219" s="47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19.5" customHeight="1" x14ac:dyDescent="0.2">
      <c r="A220" s="76"/>
      <c r="B220" s="76"/>
      <c r="C220" s="76"/>
      <c r="D220" s="76"/>
      <c r="E220" s="76"/>
      <c r="F220" s="76"/>
      <c r="G220" s="86" t="s">
        <v>125</v>
      </c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76" t="s">
        <v>46</v>
      </c>
      <c r="AA220" s="76"/>
      <c r="AB220" s="76"/>
      <c r="AC220" s="76"/>
      <c r="AD220" s="76"/>
      <c r="AE220" s="76" t="s">
        <v>58</v>
      </c>
      <c r="AF220" s="76"/>
      <c r="AG220" s="76"/>
      <c r="AH220" s="76"/>
      <c r="AI220" s="76"/>
      <c r="AJ220" s="76"/>
      <c r="AK220" s="76"/>
      <c r="AL220" s="76"/>
      <c r="AM220" s="76"/>
      <c r="AN220" s="76"/>
      <c r="AO220" s="77">
        <f>AO210</f>
        <v>50000</v>
      </c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>
        <f>AO220+AW220</f>
        <v>50000</v>
      </c>
      <c r="BF220" s="77"/>
      <c r="BG220" s="77"/>
      <c r="BH220" s="77"/>
      <c r="BI220" s="77"/>
      <c r="BJ220" s="77"/>
      <c r="BK220" s="77"/>
      <c r="BL220" s="77"/>
      <c r="BP220" s="55"/>
      <c r="BQ220" s="61"/>
      <c r="BR220" s="69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35.25" customHeight="1" x14ac:dyDescent="0.2">
      <c r="A221" s="76"/>
      <c r="B221" s="76"/>
      <c r="C221" s="76"/>
      <c r="D221" s="76"/>
      <c r="E221" s="76"/>
      <c r="F221" s="76"/>
      <c r="G221" s="83" t="s">
        <v>216</v>
      </c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5"/>
      <c r="Z221" s="76" t="s">
        <v>46</v>
      </c>
      <c r="AA221" s="76"/>
      <c r="AB221" s="76"/>
      <c r="AC221" s="76"/>
      <c r="AD221" s="76"/>
      <c r="AE221" s="76" t="s">
        <v>58</v>
      </c>
      <c r="AF221" s="76"/>
      <c r="AG221" s="76"/>
      <c r="AH221" s="76"/>
      <c r="AI221" s="76"/>
      <c r="AJ221" s="76"/>
      <c r="AK221" s="76"/>
      <c r="AL221" s="76"/>
      <c r="AM221" s="76"/>
      <c r="AN221" s="76"/>
      <c r="AO221" s="77">
        <f>AO211/AO216</f>
        <v>107.14285714285714</v>
      </c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>
        <f>AO221+AW221</f>
        <v>107.14285714285714</v>
      </c>
      <c r="BF221" s="77"/>
      <c r="BG221" s="77"/>
      <c r="BH221" s="77"/>
      <c r="BI221" s="77"/>
      <c r="BJ221" s="77"/>
      <c r="BK221" s="77"/>
      <c r="BL221" s="77"/>
      <c r="BP221" s="55"/>
      <c r="BQ221" s="61"/>
      <c r="BR221" s="69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35.25" customHeight="1" x14ac:dyDescent="0.2">
      <c r="A222" s="76"/>
      <c r="B222" s="76"/>
      <c r="C222" s="76"/>
      <c r="D222" s="76"/>
      <c r="E222" s="76"/>
      <c r="F222" s="76"/>
      <c r="G222" s="83" t="s">
        <v>224</v>
      </c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5"/>
      <c r="Z222" s="76" t="s">
        <v>46</v>
      </c>
      <c r="AA222" s="76"/>
      <c r="AB222" s="76"/>
      <c r="AC222" s="76"/>
      <c r="AD222" s="76"/>
      <c r="AE222" s="76" t="s">
        <v>58</v>
      </c>
      <c r="AF222" s="76"/>
      <c r="AG222" s="76"/>
      <c r="AH222" s="76"/>
      <c r="AI222" s="76"/>
      <c r="AJ222" s="76"/>
      <c r="AK222" s="76"/>
      <c r="AL222" s="76"/>
      <c r="AM222" s="76"/>
      <c r="AN222" s="76"/>
      <c r="AO222" s="77">
        <f>AO212</f>
        <v>300000</v>
      </c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>
        <f>AO222+AW222</f>
        <v>300000</v>
      </c>
      <c r="BF222" s="77"/>
      <c r="BG222" s="77"/>
      <c r="BH222" s="77"/>
      <c r="BI222" s="77"/>
      <c r="BJ222" s="77"/>
      <c r="BK222" s="77"/>
      <c r="BL222" s="77"/>
      <c r="BP222" s="55"/>
      <c r="BQ222" s="61"/>
      <c r="BR222" s="69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33" customHeight="1" x14ac:dyDescent="0.2">
      <c r="A223" s="76"/>
      <c r="B223" s="76"/>
      <c r="C223" s="76"/>
      <c r="D223" s="76"/>
      <c r="E223" s="76"/>
      <c r="F223" s="76"/>
      <c r="G223" s="83" t="s">
        <v>222</v>
      </c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5"/>
      <c r="Z223" s="76" t="s">
        <v>46</v>
      </c>
      <c r="AA223" s="76"/>
      <c r="AB223" s="76"/>
      <c r="AC223" s="76"/>
      <c r="AD223" s="76"/>
      <c r="AE223" s="76" t="s">
        <v>58</v>
      </c>
      <c r="AF223" s="76"/>
      <c r="AG223" s="76"/>
      <c r="AH223" s="76"/>
      <c r="AI223" s="76"/>
      <c r="AJ223" s="76"/>
      <c r="AK223" s="76"/>
      <c r="AL223" s="76"/>
      <c r="AM223" s="76"/>
      <c r="AN223" s="76"/>
      <c r="AO223" s="77">
        <f>AO213/AO217</f>
        <v>150000</v>
      </c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>
        <f>AO223+AW223</f>
        <v>150000</v>
      </c>
      <c r="BF223" s="77"/>
      <c r="BG223" s="77"/>
      <c r="BH223" s="77"/>
      <c r="BI223" s="77"/>
      <c r="BJ223" s="77"/>
      <c r="BK223" s="77"/>
      <c r="BL223" s="77"/>
      <c r="BP223" s="55"/>
      <c r="BQ223" s="61"/>
      <c r="BR223" s="69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18.75" customHeight="1" x14ac:dyDescent="0.2">
      <c r="A224" s="76"/>
      <c r="B224" s="76"/>
      <c r="C224" s="76"/>
      <c r="D224" s="76"/>
      <c r="E224" s="76"/>
      <c r="F224" s="76"/>
      <c r="G224" s="96" t="s">
        <v>50</v>
      </c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87"/>
      <c r="BF224" s="87"/>
      <c r="BG224" s="87"/>
      <c r="BH224" s="87"/>
      <c r="BI224" s="87"/>
      <c r="BJ224" s="87"/>
      <c r="BK224" s="87"/>
      <c r="BL224" s="87"/>
      <c r="BP224" s="55"/>
      <c r="BQ224" s="61"/>
      <c r="BR224" s="47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52.5" customHeight="1" x14ac:dyDescent="0.2">
      <c r="A225" s="76"/>
      <c r="B225" s="76"/>
      <c r="C225" s="76"/>
      <c r="D225" s="76"/>
      <c r="E225" s="76"/>
      <c r="F225" s="76"/>
      <c r="G225" s="106" t="s">
        <v>172</v>
      </c>
      <c r="H225" s="106"/>
      <c r="I225" s="106"/>
      <c r="J225" s="106"/>
      <c r="K225" s="106"/>
      <c r="L225" s="106"/>
      <c r="M225" s="106"/>
      <c r="N225" s="106"/>
      <c r="O225" s="106"/>
      <c r="P225" s="106"/>
      <c r="Q225" s="106"/>
      <c r="R225" s="106"/>
      <c r="S225" s="106"/>
      <c r="T225" s="106"/>
      <c r="U225" s="106"/>
      <c r="V225" s="106"/>
      <c r="W225" s="106"/>
      <c r="X225" s="106"/>
      <c r="Y225" s="106"/>
      <c r="Z225" s="76" t="s">
        <v>51</v>
      </c>
      <c r="AA225" s="76"/>
      <c r="AB225" s="76"/>
      <c r="AC225" s="76"/>
      <c r="AD225" s="76"/>
      <c r="AE225" s="76" t="s">
        <v>58</v>
      </c>
      <c r="AF225" s="76"/>
      <c r="AG225" s="76"/>
      <c r="AH225" s="76"/>
      <c r="AI225" s="76"/>
      <c r="AJ225" s="76"/>
      <c r="AK225" s="76"/>
      <c r="AL225" s="76"/>
      <c r="AM225" s="76"/>
      <c r="AN225" s="76"/>
      <c r="AO225" s="119">
        <f>AO208/(AO208+50000+550000)*100</f>
        <v>78.902745877948163</v>
      </c>
      <c r="AP225" s="119"/>
      <c r="AQ225" s="119"/>
      <c r="AR225" s="119"/>
      <c r="AS225" s="119"/>
      <c r="AT225" s="119"/>
      <c r="AU225" s="119"/>
      <c r="AV225" s="119"/>
      <c r="AW225" s="76"/>
      <c r="AX225" s="76"/>
      <c r="AY225" s="76"/>
      <c r="AZ225" s="76"/>
      <c r="BA225" s="76"/>
      <c r="BB225" s="76"/>
      <c r="BC225" s="76"/>
      <c r="BD225" s="76"/>
      <c r="BE225" s="87">
        <f>AO225+AW225</f>
        <v>78.902745877948163</v>
      </c>
      <c r="BF225" s="87"/>
      <c r="BG225" s="87"/>
      <c r="BH225" s="87"/>
      <c r="BI225" s="87"/>
      <c r="BJ225" s="87"/>
      <c r="BK225" s="87"/>
      <c r="BL225" s="87"/>
      <c r="BP225" s="55"/>
      <c r="BQ225" s="61"/>
      <c r="BR225" s="47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15.75" customHeight="1" x14ac:dyDescent="0.2">
      <c r="A226" s="118"/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8"/>
      <c r="AA226" s="118"/>
      <c r="AB226" s="118"/>
      <c r="AC226" s="118"/>
      <c r="AD226" s="118"/>
      <c r="AE226" s="118"/>
      <c r="AF226" s="118"/>
      <c r="AG226" s="118"/>
      <c r="AH226" s="118"/>
      <c r="AI226" s="118"/>
      <c r="AJ226" s="118"/>
      <c r="AK226" s="118"/>
      <c r="AL226" s="118"/>
      <c r="AM226" s="118"/>
      <c r="AN226" s="118"/>
      <c r="AO226" s="118"/>
      <c r="AP226" s="118"/>
      <c r="AQ226" s="118"/>
      <c r="AR226" s="118"/>
      <c r="AS226" s="118"/>
      <c r="AT226" s="118"/>
      <c r="AU226" s="118"/>
      <c r="AV226" s="118"/>
      <c r="AW226" s="118"/>
      <c r="AX226" s="118"/>
      <c r="AY226" s="118"/>
      <c r="AZ226" s="118"/>
      <c r="BA226" s="118"/>
      <c r="BB226" s="118"/>
      <c r="BC226" s="118"/>
      <c r="BD226" s="118"/>
      <c r="BE226" s="118"/>
      <c r="BF226" s="118"/>
      <c r="BG226" s="118"/>
      <c r="BH226" s="118"/>
      <c r="BI226" s="118"/>
      <c r="BJ226" s="118"/>
      <c r="BK226" s="118"/>
      <c r="BL226" s="118"/>
      <c r="BP226" s="55"/>
      <c r="BQ226" s="61"/>
      <c r="BR226" s="47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35.25" customHeight="1" x14ac:dyDescent="0.2">
      <c r="A227" s="76" t="s">
        <v>14</v>
      </c>
      <c r="B227" s="76"/>
      <c r="C227" s="76"/>
      <c r="D227" s="76"/>
      <c r="E227" s="76"/>
      <c r="F227" s="76"/>
      <c r="G227" s="76" t="s">
        <v>27</v>
      </c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 t="s">
        <v>2</v>
      </c>
      <c r="AA227" s="76"/>
      <c r="AB227" s="76"/>
      <c r="AC227" s="76"/>
      <c r="AD227" s="76"/>
      <c r="AE227" s="76" t="s">
        <v>1</v>
      </c>
      <c r="AF227" s="76"/>
      <c r="AG227" s="76"/>
      <c r="AH227" s="76"/>
      <c r="AI227" s="76"/>
      <c r="AJ227" s="76"/>
      <c r="AK227" s="76"/>
      <c r="AL227" s="76"/>
      <c r="AM227" s="76"/>
      <c r="AN227" s="76"/>
      <c r="AO227" s="76" t="s">
        <v>15</v>
      </c>
      <c r="AP227" s="76"/>
      <c r="AQ227" s="76"/>
      <c r="AR227" s="76"/>
      <c r="AS227" s="76"/>
      <c r="AT227" s="76"/>
      <c r="AU227" s="76"/>
      <c r="AV227" s="76"/>
      <c r="AW227" s="76" t="s">
        <v>16</v>
      </c>
      <c r="AX227" s="76"/>
      <c r="AY227" s="76"/>
      <c r="AZ227" s="76"/>
      <c r="BA227" s="76"/>
      <c r="BB227" s="76"/>
      <c r="BC227" s="76"/>
      <c r="BD227" s="76"/>
      <c r="BE227" s="76" t="s">
        <v>13</v>
      </c>
      <c r="BF227" s="76"/>
      <c r="BG227" s="76"/>
      <c r="BH227" s="76"/>
      <c r="BI227" s="76"/>
      <c r="BJ227" s="76"/>
      <c r="BK227" s="76"/>
      <c r="BL227" s="76"/>
      <c r="BP227" s="55"/>
      <c r="BQ227" s="61"/>
      <c r="BR227" s="47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16.5" customHeight="1" x14ac:dyDescent="0.2">
      <c r="A228" s="76">
        <v>1</v>
      </c>
      <c r="B228" s="76"/>
      <c r="C228" s="76"/>
      <c r="D228" s="76"/>
      <c r="E228" s="76"/>
      <c r="F228" s="76"/>
      <c r="G228" s="76">
        <v>2</v>
      </c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>
        <v>3</v>
      </c>
      <c r="AA228" s="76"/>
      <c r="AB228" s="76"/>
      <c r="AC228" s="76"/>
      <c r="AD228" s="76"/>
      <c r="AE228" s="76">
        <v>4</v>
      </c>
      <c r="AF228" s="76"/>
      <c r="AG228" s="76"/>
      <c r="AH228" s="76"/>
      <c r="AI228" s="76"/>
      <c r="AJ228" s="76"/>
      <c r="AK228" s="76"/>
      <c r="AL228" s="76"/>
      <c r="AM228" s="76"/>
      <c r="AN228" s="76"/>
      <c r="AO228" s="76">
        <v>5</v>
      </c>
      <c r="AP228" s="76"/>
      <c r="AQ228" s="76"/>
      <c r="AR228" s="76"/>
      <c r="AS228" s="76"/>
      <c r="AT228" s="76"/>
      <c r="AU228" s="76"/>
      <c r="AV228" s="76"/>
      <c r="AW228" s="76">
        <v>6</v>
      </c>
      <c r="AX228" s="76"/>
      <c r="AY228" s="76"/>
      <c r="AZ228" s="76"/>
      <c r="BA228" s="76"/>
      <c r="BB228" s="76"/>
      <c r="BC228" s="76"/>
      <c r="BD228" s="76"/>
      <c r="BE228" s="76">
        <v>7</v>
      </c>
      <c r="BF228" s="76"/>
      <c r="BG228" s="76"/>
      <c r="BH228" s="76"/>
      <c r="BI228" s="76"/>
      <c r="BJ228" s="76"/>
      <c r="BK228" s="76"/>
      <c r="BL228" s="76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35.25" customHeight="1" x14ac:dyDescent="0.2">
      <c r="A229" s="82"/>
      <c r="B229" s="82"/>
      <c r="C229" s="82"/>
      <c r="D229" s="82"/>
      <c r="E229" s="82"/>
      <c r="F229" s="82"/>
      <c r="G229" s="96" t="s">
        <v>74</v>
      </c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18" customHeight="1" x14ac:dyDescent="0.2">
      <c r="A230" s="82"/>
      <c r="B230" s="82"/>
      <c r="C230" s="82"/>
      <c r="D230" s="82"/>
      <c r="E230" s="82"/>
      <c r="F230" s="82"/>
      <c r="G230" s="96" t="s">
        <v>45</v>
      </c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7"/>
      <c r="AP230" s="77"/>
      <c r="AQ230" s="77"/>
      <c r="AR230" s="77"/>
      <c r="AS230" s="77"/>
      <c r="AT230" s="77"/>
      <c r="AU230" s="77"/>
      <c r="AV230" s="77"/>
      <c r="AW230" s="82"/>
      <c r="AX230" s="82"/>
      <c r="AY230" s="82"/>
      <c r="AZ230" s="82"/>
      <c r="BA230" s="82"/>
      <c r="BB230" s="82"/>
      <c r="BC230" s="82"/>
      <c r="BD230" s="82"/>
      <c r="BE230" s="87"/>
      <c r="BF230" s="87"/>
      <c r="BG230" s="87"/>
      <c r="BH230" s="87"/>
      <c r="BI230" s="87"/>
      <c r="BJ230" s="87"/>
      <c r="BK230" s="87"/>
      <c r="BL230" s="87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18" customHeight="1" x14ac:dyDescent="0.2">
      <c r="A231" s="78"/>
      <c r="B231" s="78"/>
      <c r="C231" s="78"/>
      <c r="D231" s="78"/>
      <c r="E231" s="78"/>
      <c r="F231" s="78"/>
      <c r="G231" s="106" t="s">
        <v>84</v>
      </c>
      <c r="H231" s="106"/>
      <c r="I231" s="106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76" t="s">
        <v>46</v>
      </c>
      <c r="AA231" s="76"/>
      <c r="AB231" s="76"/>
      <c r="AC231" s="76"/>
      <c r="AD231" s="76"/>
      <c r="AE231" s="76" t="s">
        <v>57</v>
      </c>
      <c r="AF231" s="76"/>
      <c r="AG231" s="76"/>
      <c r="AH231" s="76"/>
      <c r="AI231" s="76"/>
      <c r="AJ231" s="76"/>
      <c r="AK231" s="76"/>
      <c r="AL231" s="76"/>
      <c r="AM231" s="76"/>
      <c r="AN231" s="76"/>
      <c r="AO231" s="79">
        <f>SUM(AO232:AV233)</f>
        <v>374758</v>
      </c>
      <c r="AP231" s="80"/>
      <c r="AQ231" s="80"/>
      <c r="AR231" s="80"/>
      <c r="AS231" s="80"/>
      <c r="AT231" s="80"/>
      <c r="AU231" s="80"/>
      <c r="AV231" s="81"/>
      <c r="AW231" s="82"/>
      <c r="AX231" s="82"/>
      <c r="AY231" s="82"/>
      <c r="AZ231" s="82"/>
      <c r="BA231" s="82"/>
      <c r="BB231" s="82"/>
      <c r="BC231" s="82"/>
      <c r="BD231" s="82"/>
      <c r="BE231" s="77">
        <f t="shared" ref="BE231:BE241" si="13">AO231+AW231</f>
        <v>374758</v>
      </c>
      <c r="BF231" s="77"/>
      <c r="BG231" s="77"/>
      <c r="BH231" s="77"/>
      <c r="BI231" s="77"/>
      <c r="BJ231" s="77"/>
      <c r="BK231" s="77"/>
      <c r="BL231" s="77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35.25" customHeight="1" x14ac:dyDescent="0.2">
      <c r="A232" s="78"/>
      <c r="B232" s="78"/>
      <c r="C232" s="78"/>
      <c r="D232" s="78"/>
      <c r="E232" s="78"/>
      <c r="F232" s="78"/>
      <c r="G232" s="247" t="s">
        <v>126</v>
      </c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76" t="s">
        <v>46</v>
      </c>
      <c r="AA232" s="76"/>
      <c r="AB232" s="76"/>
      <c r="AC232" s="76"/>
      <c r="AD232" s="76"/>
      <c r="AE232" s="76" t="s">
        <v>109</v>
      </c>
      <c r="AF232" s="76"/>
      <c r="AG232" s="76"/>
      <c r="AH232" s="76"/>
      <c r="AI232" s="76"/>
      <c r="AJ232" s="76"/>
      <c r="AK232" s="76"/>
      <c r="AL232" s="76"/>
      <c r="AM232" s="76"/>
      <c r="AN232" s="76"/>
      <c r="AO232" s="79">
        <v>235850</v>
      </c>
      <c r="AP232" s="80"/>
      <c r="AQ232" s="80"/>
      <c r="AR232" s="80"/>
      <c r="AS232" s="80"/>
      <c r="AT232" s="80"/>
      <c r="AU232" s="80"/>
      <c r="AV232" s="81"/>
      <c r="AW232" s="82"/>
      <c r="AX232" s="82"/>
      <c r="AY232" s="82"/>
      <c r="AZ232" s="82"/>
      <c r="BA232" s="82"/>
      <c r="BB232" s="82"/>
      <c r="BC232" s="82"/>
      <c r="BD232" s="82"/>
      <c r="BE232" s="77">
        <f t="shared" si="13"/>
        <v>235850</v>
      </c>
      <c r="BF232" s="77"/>
      <c r="BG232" s="77"/>
      <c r="BH232" s="77"/>
      <c r="BI232" s="77"/>
      <c r="BJ232" s="77"/>
      <c r="BK232" s="77"/>
      <c r="BL232" s="77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65.25" customHeight="1" x14ac:dyDescent="0.2">
      <c r="A233" s="78"/>
      <c r="B233" s="78"/>
      <c r="C233" s="78"/>
      <c r="D233" s="78"/>
      <c r="E233" s="78"/>
      <c r="F233" s="78"/>
      <c r="G233" s="106" t="s">
        <v>127</v>
      </c>
      <c r="H233" s="106"/>
      <c r="I233" s="106"/>
      <c r="J233" s="106"/>
      <c r="K233" s="106"/>
      <c r="L233" s="106"/>
      <c r="M233" s="106"/>
      <c r="N233" s="106"/>
      <c r="O233" s="106"/>
      <c r="P233" s="106"/>
      <c r="Q233" s="106"/>
      <c r="R233" s="106"/>
      <c r="S233" s="106"/>
      <c r="T233" s="106"/>
      <c r="U233" s="106"/>
      <c r="V233" s="106"/>
      <c r="W233" s="106"/>
      <c r="X233" s="106"/>
      <c r="Y233" s="106"/>
      <c r="Z233" s="76" t="s">
        <v>46</v>
      </c>
      <c r="AA233" s="76"/>
      <c r="AB233" s="76"/>
      <c r="AC233" s="76"/>
      <c r="AD233" s="76"/>
      <c r="AE233" s="76" t="s">
        <v>92</v>
      </c>
      <c r="AF233" s="76"/>
      <c r="AG233" s="76"/>
      <c r="AH233" s="76"/>
      <c r="AI233" s="76"/>
      <c r="AJ233" s="76"/>
      <c r="AK233" s="76"/>
      <c r="AL233" s="76"/>
      <c r="AM233" s="76"/>
      <c r="AN233" s="76"/>
      <c r="AO233" s="79">
        <v>138908</v>
      </c>
      <c r="AP233" s="80"/>
      <c r="AQ233" s="80"/>
      <c r="AR233" s="80"/>
      <c r="AS233" s="80"/>
      <c r="AT233" s="80"/>
      <c r="AU233" s="80"/>
      <c r="AV233" s="81"/>
      <c r="AW233" s="82"/>
      <c r="AX233" s="82"/>
      <c r="AY233" s="82"/>
      <c r="AZ233" s="82"/>
      <c r="BA233" s="82"/>
      <c r="BB233" s="82"/>
      <c r="BC233" s="82"/>
      <c r="BD233" s="82"/>
      <c r="BE233" s="77">
        <f t="shared" si="13"/>
        <v>138908</v>
      </c>
      <c r="BF233" s="77"/>
      <c r="BG233" s="77"/>
      <c r="BH233" s="77"/>
      <c r="BI233" s="77"/>
      <c r="BJ233" s="77"/>
      <c r="BK233" s="77"/>
      <c r="BL233" s="77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18" customHeight="1" x14ac:dyDescent="0.2">
      <c r="A234" s="78"/>
      <c r="B234" s="78"/>
      <c r="C234" s="78"/>
      <c r="D234" s="78"/>
      <c r="E234" s="78"/>
      <c r="F234" s="78"/>
      <c r="G234" s="96" t="s">
        <v>48</v>
      </c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82"/>
      <c r="AA234" s="82"/>
      <c r="AB234" s="82"/>
      <c r="AC234" s="82"/>
      <c r="AD234" s="82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7"/>
      <c r="AP234" s="77"/>
      <c r="AQ234" s="77"/>
      <c r="AR234" s="77"/>
      <c r="AS234" s="77"/>
      <c r="AT234" s="77"/>
      <c r="AU234" s="77"/>
      <c r="AV234" s="77"/>
      <c r="AW234" s="82"/>
      <c r="AX234" s="82"/>
      <c r="AY234" s="82"/>
      <c r="AZ234" s="82"/>
      <c r="BA234" s="82"/>
      <c r="BB234" s="82"/>
      <c r="BC234" s="82"/>
      <c r="BD234" s="82"/>
      <c r="BE234" s="87"/>
      <c r="BF234" s="87"/>
      <c r="BG234" s="87"/>
      <c r="BH234" s="87"/>
      <c r="BI234" s="87"/>
      <c r="BJ234" s="87"/>
      <c r="BK234" s="87"/>
      <c r="BL234" s="87"/>
      <c r="BP234" s="55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20.25" customHeight="1" x14ac:dyDescent="0.2">
      <c r="A235" s="78"/>
      <c r="B235" s="78"/>
      <c r="C235" s="78"/>
      <c r="D235" s="78"/>
      <c r="E235" s="78"/>
      <c r="F235" s="78"/>
      <c r="G235" s="106" t="s">
        <v>128</v>
      </c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76" t="s">
        <v>47</v>
      </c>
      <c r="AA235" s="76"/>
      <c r="AB235" s="76"/>
      <c r="AC235" s="76"/>
      <c r="AD235" s="76"/>
      <c r="AE235" s="76" t="s">
        <v>92</v>
      </c>
      <c r="AF235" s="76"/>
      <c r="AG235" s="76"/>
      <c r="AH235" s="76"/>
      <c r="AI235" s="76"/>
      <c r="AJ235" s="76"/>
      <c r="AK235" s="76"/>
      <c r="AL235" s="76"/>
      <c r="AM235" s="76"/>
      <c r="AN235" s="76"/>
      <c r="AO235" s="123">
        <v>3</v>
      </c>
      <c r="AP235" s="123"/>
      <c r="AQ235" s="123"/>
      <c r="AR235" s="123"/>
      <c r="AS235" s="123"/>
      <c r="AT235" s="123"/>
      <c r="AU235" s="123"/>
      <c r="AV235" s="123"/>
      <c r="AW235" s="134"/>
      <c r="AX235" s="134"/>
      <c r="AY235" s="134"/>
      <c r="AZ235" s="134"/>
      <c r="BA235" s="134"/>
      <c r="BB235" s="134"/>
      <c r="BC235" s="134"/>
      <c r="BD235" s="134"/>
      <c r="BE235" s="123">
        <f t="shared" si="13"/>
        <v>3</v>
      </c>
      <c r="BF235" s="123"/>
      <c r="BG235" s="123"/>
      <c r="BH235" s="123"/>
      <c r="BI235" s="123"/>
      <c r="BJ235" s="123"/>
      <c r="BK235" s="123"/>
      <c r="BL235" s="123"/>
      <c r="BP235" s="55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30" customHeight="1" x14ac:dyDescent="0.2">
      <c r="A236" s="78"/>
      <c r="B236" s="78"/>
      <c r="C236" s="78"/>
      <c r="D236" s="78"/>
      <c r="E236" s="78"/>
      <c r="F236" s="78"/>
      <c r="G236" s="86" t="s">
        <v>129</v>
      </c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76" t="s">
        <v>89</v>
      </c>
      <c r="AA236" s="76"/>
      <c r="AB236" s="76"/>
      <c r="AC236" s="76"/>
      <c r="AD236" s="76"/>
      <c r="AE236" s="76" t="s">
        <v>92</v>
      </c>
      <c r="AF236" s="76"/>
      <c r="AG236" s="76"/>
      <c r="AH236" s="76"/>
      <c r="AI236" s="76"/>
      <c r="AJ236" s="76"/>
      <c r="AK236" s="76"/>
      <c r="AL236" s="76"/>
      <c r="AM236" s="76"/>
      <c r="AN236" s="76"/>
      <c r="AO236" s="120">
        <f>AO233/AO239</f>
        <v>10507.413010590015</v>
      </c>
      <c r="AP236" s="121"/>
      <c r="AQ236" s="121"/>
      <c r="AR236" s="121"/>
      <c r="AS236" s="121"/>
      <c r="AT236" s="121"/>
      <c r="AU236" s="121"/>
      <c r="AV236" s="122"/>
      <c r="AW236" s="133"/>
      <c r="AX236" s="133"/>
      <c r="AY236" s="133"/>
      <c r="AZ236" s="133"/>
      <c r="BA236" s="133"/>
      <c r="BB236" s="133"/>
      <c r="BC236" s="133"/>
      <c r="BD236" s="133"/>
      <c r="BE236" s="87">
        <f t="shared" si="13"/>
        <v>10507.413010590015</v>
      </c>
      <c r="BF236" s="87"/>
      <c r="BG236" s="87"/>
      <c r="BH236" s="87"/>
      <c r="BI236" s="87"/>
      <c r="BJ236" s="87"/>
      <c r="BK236" s="87"/>
      <c r="BL236" s="87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18" customHeight="1" x14ac:dyDescent="0.2">
      <c r="A237" s="78"/>
      <c r="B237" s="78"/>
      <c r="C237" s="78"/>
      <c r="D237" s="78"/>
      <c r="E237" s="78"/>
      <c r="F237" s="78"/>
      <c r="G237" s="96" t="s">
        <v>49</v>
      </c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77"/>
      <c r="AP237" s="77"/>
      <c r="AQ237" s="77"/>
      <c r="AR237" s="77"/>
      <c r="AS237" s="77"/>
      <c r="AT237" s="77"/>
      <c r="AU237" s="77"/>
      <c r="AV237" s="77"/>
      <c r="AW237" s="82"/>
      <c r="AX237" s="82"/>
      <c r="AY237" s="82"/>
      <c r="AZ237" s="82"/>
      <c r="BA237" s="82"/>
      <c r="BB237" s="82"/>
      <c r="BC237" s="82"/>
      <c r="BD237" s="82"/>
      <c r="BE237" s="87"/>
      <c r="BF237" s="87"/>
      <c r="BG237" s="87"/>
      <c r="BH237" s="87"/>
      <c r="BI237" s="87"/>
      <c r="BJ237" s="87"/>
      <c r="BK237" s="87"/>
      <c r="BL237" s="87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21.75" customHeight="1" x14ac:dyDescent="0.2">
      <c r="A238" s="78"/>
      <c r="B238" s="78"/>
      <c r="C238" s="78"/>
      <c r="D238" s="78"/>
      <c r="E238" s="78"/>
      <c r="F238" s="78"/>
      <c r="G238" s="86" t="s">
        <v>130</v>
      </c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76" t="s">
        <v>46</v>
      </c>
      <c r="AA238" s="76"/>
      <c r="AB238" s="76"/>
      <c r="AC238" s="76"/>
      <c r="AD238" s="76"/>
      <c r="AE238" s="76" t="s">
        <v>58</v>
      </c>
      <c r="AF238" s="76"/>
      <c r="AG238" s="76"/>
      <c r="AH238" s="76"/>
      <c r="AI238" s="76"/>
      <c r="AJ238" s="76"/>
      <c r="AK238" s="76"/>
      <c r="AL238" s="76"/>
      <c r="AM238" s="76"/>
      <c r="AN238" s="76"/>
      <c r="AO238" s="77">
        <f>AO232/AO235</f>
        <v>78616.666666666672</v>
      </c>
      <c r="AP238" s="77"/>
      <c r="AQ238" s="77"/>
      <c r="AR238" s="77"/>
      <c r="AS238" s="77"/>
      <c r="AT238" s="77"/>
      <c r="AU238" s="77"/>
      <c r="AV238" s="77"/>
      <c r="AW238" s="82"/>
      <c r="AX238" s="82"/>
      <c r="AY238" s="82"/>
      <c r="AZ238" s="82"/>
      <c r="BA238" s="82"/>
      <c r="BB238" s="82"/>
      <c r="BC238" s="82"/>
      <c r="BD238" s="82"/>
      <c r="BE238" s="87">
        <f t="shared" si="13"/>
        <v>78616.666666666672</v>
      </c>
      <c r="BF238" s="87"/>
      <c r="BG238" s="87"/>
      <c r="BH238" s="87"/>
      <c r="BI238" s="87"/>
      <c r="BJ238" s="87"/>
      <c r="BK238" s="87"/>
      <c r="BL238" s="87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30.75" customHeight="1" x14ac:dyDescent="0.2">
      <c r="A239" s="78"/>
      <c r="B239" s="78"/>
      <c r="C239" s="78"/>
      <c r="D239" s="78"/>
      <c r="E239" s="78"/>
      <c r="F239" s="78"/>
      <c r="G239" s="130" t="s">
        <v>183</v>
      </c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2"/>
      <c r="Z239" s="76" t="s">
        <v>46</v>
      </c>
      <c r="AA239" s="76"/>
      <c r="AB239" s="76"/>
      <c r="AC239" s="76"/>
      <c r="AD239" s="76"/>
      <c r="AE239" s="127" t="s">
        <v>182</v>
      </c>
      <c r="AF239" s="128"/>
      <c r="AG239" s="128"/>
      <c r="AH239" s="128"/>
      <c r="AI239" s="128"/>
      <c r="AJ239" s="128"/>
      <c r="AK239" s="128"/>
      <c r="AL239" s="128"/>
      <c r="AM239" s="128"/>
      <c r="AN239" s="129"/>
      <c r="AO239" s="77">
        <v>13.22</v>
      </c>
      <c r="AP239" s="77"/>
      <c r="AQ239" s="77"/>
      <c r="AR239" s="77"/>
      <c r="AS239" s="77"/>
      <c r="AT239" s="77"/>
      <c r="AU239" s="77"/>
      <c r="AV239" s="77"/>
      <c r="AW239" s="82"/>
      <c r="AX239" s="82"/>
      <c r="AY239" s="82"/>
      <c r="AZ239" s="82"/>
      <c r="BA239" s="82"/>
      <c r="BB239" s="82"/>
      <c r="BC239" s="82"/>
      <c r="BD239" s="82"/>
      <c r="BE239" s="87">
        <f t="shared" si="13"/>
        <v>13.22</v>
      </c>
      <c r="BF239" s="87"/>
      <c r="BG239" s="87"/>
      <c r="BH239" s="87"/>
      <c r="BI239" s="87"/>
      <c r="BJ239" s="87"/>
      <c r="BK239" s="87"/>
      <c r="BL239" s="87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18" customHeight="1" x14ac:dyDescent="0.2">
      <c r="A240" s="78"/>
      <c r="B240" s="78"/>
      <c r="C240" s="78"/>
      <c r="D240" s="78"/>
      <c r="E240" s="78"/>
      <c r="F240" s="78"/>
      <c r="G240" s="96" t="s">
        <v>50</v>
      </c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77"/>
      <c r="AP240" s="77"/>
      <c r="AQ240" s="77"/>
      <c r="AR240" s="77"/>
      <c r="AS240" s="77"/>
      <c r="AT240" s="77"/>
      <c r="AU240" s="77"/>
      <c r="AV240" s="77"/>
      <c r="AW240" s="82"/>
      <c r="AX240" s="82"/>
      <c r="AY240" s="82"/>
      <c r="AZ240" s="82"/>
      <c r="BA240" s="82"/>
      <c r="BB240" s="82"/>
      <c r="BC240" s="82"/>
      <c r="BD240" s="82"/>
      <c r="BE240" s="87"/>
      <c r="BF240" s="87"/>
      <c r="BG240" s="87"/>
      <c r="BH240" s="87"/>
      <c r="BI240" s="87"/>
      <c r="BJ240" s="87"/>
      <c r="BK240" s="87"/>
      <c r="BL240" s="87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48.75" customHeight="1" x14ac:dyDescent="0.2">
      <c r="A241" s="78"/>
      <c r="B241" s="78"/>
      <c r="C241" s="78"/>
      <c r="D241" s="78"/>
      <c r="E241" s="78"/>
      <c r="F241" s="78"/>
      <c r="G241" s="86" t="s">
        <v>131</v>
      </c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76" t="s">
        <v>51</v>
      </c>
      <c r="AA241" s="76"/>
      <c r="AB241" s="76"/>
      <c r="AC241" s="76"/>
      <c r="AD241" s="76"/>
      <c r="AE241" s="76" t="s">
        <v>58</v>
      </c>
      <c r="AF241" s="76"/>
      <c r="AG241" s="76"/>
      <c r="AH241" s="76"/>
      <c r="AI241" s="76"/>
      <c r="AJ241" s="76"/>
      <c r="AK241" s="76"/>
      <c r="AL241" s="76"/>
      <c r="AM241" s="76"/>
      <c r="AN241" s="76"/>
      <c r="AO241" s="77">
        <f>AO236/10507.41*100</f>
        <v>100.00002865206568</v>
      </c>
      <c r="AP241" s="77"/>
      <c r="AQ241" s="77"/>
      <c r="AR241" s="77"/>
      <c r="AS241" s="77"/>
      <c r="AT241" s="77"/>
      <c r="AU241" s="77"/>
      <c r="AV241" s="77"/>
      <c r="AW241" s="82"/>
      <c r="AX241" s="82"/>
      <c r="AY241" s="82"/>
      <c r="AZ241" s="82"/>
      <c r="BA241" s="82"/>
      <c r="BB241" s="82"/>
      <c r="BC241" s="82"/>
      <c r="BD241" s="82"/>
      <c r="BE241" s="87">
        <f t="shared" si="13"/>
        <v>100.00002865206568</v>
      </c>
      <c r="BF241" s="87"/>
      <c r="BG241" s="87"/>
      <c r="BH241" s="87"/>
      <c r="BI241" s="87"/>
      <c r="BJ241" s="87"/>
      <c r="BK241" s="87"/>
      <c r="BL241" s="87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6" customHeight="1" x14ac:dyDescent="0.2">
      <c r="G242" s="42"/>
      <c r="H242" s="42"/>
      <c r="I242" s="42"/>
      <c r="J242" s="42"/>
      <c r="K242" s="42"/>
      <c r="L242" s="42"/>
      <c r="M242" s="42"/>
      <c r="N242" s="42"/>
      <c r="O242" s="42"/>
      <c r="P242" s="47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32.25" customHeight="1" x14ac:dyDescent="0.2">
      <c r="A243" s="76" t="s">
        <v>14</v>
      </c>
      <c r="B243" s="76"/>
      <c r="C243" s="76"/>
      <c r="D243" s="76"/>
      <c r="E243" s="76"/>
      <c r="F243" s="76"/>
      <c r="G243" s="76" t="s">
        <v>27</v>
      </c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 t="s">
        <v>2</v>
      </c>
      <c r="AA243" s="76"/>
      <c r="AB243" s="76"/>
      <c r="AC243" s="76"/>
      <c r="AD243" s="76"/>
      <c r="AE243" s="76" t="s">
        <v>1</v>
      </c>
      <c r="AF243" s="76"/>
      <c r="AG243" s="76"/>
      <c r="AH243" s="76"/>
      <c r="AI243" s="76"/>
      <c r="AJ243" s="76"/>
      <c r="AK243" s="76"/>
      <c r="AL243" s="76"/>
      <c r="AM243" s="76"/>
      <c r="AN243" s="76"/>
      <c r="AO243" s="76" t="s">
        <v>15</v>
      </c>
      <c r="AP243" s="76"/>
      <c r="AQ243" s="76"/>
      <c r="AR243" s="76"/>
      <c r="AS243" s="76"/>
      <c r="AT243" s="76"/>
      <c r="AU243" s="76"/>
      <c r="AV243" s="76"/>
      <c r="AW243" s="76" t="s">
        <v>16</v>
      </c>
      <c r="AX243" s="76"/>
      <c r="AY243" s="76"/>
      <c r="AZ243" s="76"/>
      <c r="BA243" s="76"/>
      <c r="BB243" s="76"/>
      <c r="BC243" s="76"/>
      <c r="BD243" s="76"/>
      <c r="BE243" s="76" t="s">
        <v>13</v>
      </c>
      <c r="BF243" s="76"/>
      <c r="BG243" s="76"/>
      <c r="BH243" s="76"/>
      <c r="BI243" s="76"/>
      <c r="BJ243" s="76"/>
      <c r="BK243" s="76"/>
      <c r="BL243" s="76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18" customHeight="1" x14ac:dyDescent="0.2">
      <c r="A244" s="76">
        <v>1</v>
      </c>
      <c r="B244" s="76"/>
      <c r="C244" s="76"/>
      <c r="D244" s="76"/>
      <c r="E244" s="76"/>
      <c r="F244" s="76"/>
      <c r="G244" s="76">
        <v>2</v>
      </c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>
        <v>3</v>
      </c>
      <c r="AA244" s="76"/>
      <c r="AB244" s="76"/>
      <c r="AC244" s="76"/>
      <c r="AD244" s="76"/>
      <c r="AE244" s="76">
        <v>4</v>
      </c>
      <c r="AF244" s="76"/>
      <c r="AG244" s="76"/>
      <c r="AH244" s="76"/>
      <c r="AI244" s="76"/>
      <c r="AJ244" s="76"/>
      <c r="AK244" s="76"/>
      <c r="AL244" s="76"/>
      <c r="AM244" s="76"/>
      <c r="AN244" s="76"/>
      <c r="AO244" s="76">
        <v>5</v>
      </c>
      <c r="AP244" s="76"/>
      <c r="AQ244" s="76"/>
      <c r="AR244" s="76"/>
      <c r="AS244" s="76"/>
      <c r="AT244" s="76"/>
      <c r="AU244" s="76"/>
      <c r="AV244" s="76"/>
      <c r="AW244" s="76">
        <v>6</v>
      </c>
      <c r="AX244" s="76"/>
      <c r="AY244" s="76"/>
      <c r="AZ244" s="76"/>
      <c r="BA244" s="76"/>
      <c r="BB244" s="76"/>
      <c r="BC244" s="76"/>
      <c r="BD244" s="76"/>
      <c r="BE244" s="76">
        <v>7</v>
      </c>
      <c r="BF244" s="76"/>
      <c r="BG244" s="76"/>
      <c r="BH244" s="76"/>
      <c r="BI244" s="76"/>
      <c r="BJ244" s="76"/>
      <c r="BK244" s="76"/>
      <c r="BL244" s="76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18" customHeight="1" x14ac:dyDescent="0.2">
      <c r="A245" s="78"/>
      <c r="B245" s="78"/>
      <c r="C245" s="78"/>
      <c r="D245" s="78"/>
      <c r="E245" s="78"/>
      <c r="F245" s="78"/>
      <c r="G245" s="124" t="s">
        <v>161</v>
      </c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6"/>
      <c r="AO245" s="77"/>
      <c r="AP245" s="77"/>
      <c r="AQ245" s="77"/>
      <c r="AR245" s="77"/>
      <c r="AS245" s="77"/>
      <c r="AT245" s="77"/>
      <c r="AU245" s="77"/>
      <c r="AV245" s="77"/>
      <c r="AW245" s="78"/>
      <c r="AX245" s="78"/>
      <c r="AY245" s="78"/>
      <c r="AZ245" s="78"/>
      <c r="BA245" s="78"/>
      <c r="BB245" s="78"/>
      <c r="BC245" s="78"/>
      <c r="BD245" s="78"/>
      <c r="BE245" s="87"/>
      <c r="BF245" s="87"/>
      <c r="BG245" s="87"/>
      <c r="BH245" s="87"/>
      <c r="BI245" s="87"/>
      <c r="BJ245" s="87"/>
      <c r="BK245" s="87"/>
      <c r="BL245" s="87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18" customHeight="1" x14ac:dyDescent="0.2">
      <c r="A246" s="78"/>
      <c r="B246" s="78"/>
      <c r="C246" s="78"/>
      <c r="D246" s="78"/>
      <c r="E246" s="78"/>
      <c r="F246" s="78"/>
      <c r="G246" s="96" t="s">
        <v>45</v>
      </c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77"/>
      <c r="AP246" s="77"/>
      <c r="AQ246" s="77"/>
      <c r="AR246" s="77"/>
      <c r="AS246" s="77"/>
      <c r="AT246" s="77"/>
      <c r="AU246" s="77"/>
      <c r="AV246" s="77"/>
      <c r="AW246" s="78"/>
      <c r="AX246" s="78"/>
      <c r="AY246" s="78"/>
      <c r="AZ246" s="78"/>
      <c r="BA246" s="78"/>
      <c r="BB246" s="78"/>
      <c r="BC246" s="78"/>
      <c r="BD246" s="78"/>
      <c r="BE246" s="87"/>
      <c r="BF246" s="87"/>
      <c r="BG246" s="87"/>
      <c r="BH246" s="87"/>
      <c r="BI246" s="87"/>
      <c r="BJ246" s="87"/>
      <c r="BK246" s="87"/>
      <c r="BL246" s="87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18" customHeight="1" x14ac:dyDescent="0.2">
      <c r="A247" s="78"/>
      <c r="B247" s="78"/>
      <c r="C247" s="78"/>
      <c r="D247" s="78"/>
      <c r="E247" s="78"/>
      <c r="F247" s="78"/>
      <c r="G247" s="106" t="s">
        <v>132</v>
      </c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106"/>
      <c r="U247" s="106"/>
      <c r="V247" s="106"/>
      <c r="W247" s="106"/>
      <c r="X247" s="106"/>
      <c r="Y247" s="106"/>
      <c r="Z247" s="76" t="s">
        <v>46</v>
      </c>
      <c r="AA247" s="76"/>
      <c r="AB247" s="76"/>
      <c r="AC247" s="76"/>
      <c r="AD247" s="76"/>
      <c r="AE247" s="76" t="s">
        <v>57</v>
      </c>
      <c r="AF247" s="76"/>
      <c r="AG247" s="76"/>
      <c r="AH247" s="76"/>
      <c r="AI247" s="76"/>
      <c r="AJ247" s="76"/>
      <c r="AK247" s="76"/>
      <c r="AL247" s="76"/>
      <c r="AM247" s="76"/>
      <c r="AN247" s="76"/>
      <c r="AO247" s="77">
        <f>700000+332000</f>
        <v>1032000</v>
      </c>
      <c r="AP247" s="77"/>
      <c r="AQ247" s="77"/>
      <c r="AR247" s="77"/>
      <c r="AS247" s="77"/>
      <c r="AT247" s="77"/>
      <c r="AU247" s="77"/>
      <c r="AV247" s="77"/>
      <c r="AW247" s="78"/>
      <c r="AX247" s="78"/>
      <c r="AY247" s="78"/>
      <c r="AZ247" s="78"/>
      <c r="BA247" s="78"/>
      <c r="BB247" s="78"/>
      <c r="BC247" s="78"/>
      <c r="BD247" s="78"/>
      <c r="BE247" s="77">
        <f>AO247+AW247</f>
        <v>1032000</v>
      </c>
      <c r="BF247" s="77"/>
      <c r="BG247" s="77"/>
      <c r="BH247" s="77"/>
      <c r="BI247" s="77"/>
      <c r="BJ247" s="77"/>
      <c r="BK247" s="77"/>
      <c r="BL247" s="77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18" customHeight="1" x14ac:dyDescent="0.2">
      <c r="A248" s="78"/>
      <c r="B248" s="78"/>
      <c r="C248" s="78"/>
      <c r="D248" s="78"/>
      <c r="E248" s="78"/>
      <c r="F248" s="78"/>
      <c r="G248" s="96" t="s">
        <v>48</v>
      </c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82"/>
      <c r="AA248" s="82"/>
      <c r="AB248" s="82"/>
      <c r="AC248" s="82"/>
      <c r="AD248" s="82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7"/>
      <c r="AP248" s="77"/>
      <c r="AQ248" s="77"/>
      <c r="AR248" s="77"/>
      <c r="AS248" s="77"/>
      <c r="AT248" s="77"/>
      <c r="AU248" s="77"/>
      <c r="AV248" s="77"/>
      <c r="AW248" s="78"/>
      <c r="AX248" s="78"/>
      <c r="AY248" s="78"/>
      <c r="AZ248" s="78"/>
      <c r="BA248" s="78"/>
      <c r="BB248" s="78"/>
      <c r="BC248" s="78"/>
      <c r="BD248" s="78"/>
      <c r="BE248" s="87"/>
      <c r="BF248" s="87"/>
      <c r="BG248" s="87"/>
      <c r="BH248" s="87"/>
      <c r="BI248" s="87"/>
      <c r="BJ248" s="87"/>
      <c r="BK248" s="87"/>
      <c r="BL248" s="87"/>
      <c r="BP248" s="55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1.5" customHeight="1" x14ac:dyDescent="0.2">
      <c r="A249" s="78"/>
      <c r="B249" s="78"/>
      <c r="C249" s="78"/>
      <c r="D249" s="78"/>
      <c r="E249" s="78"/>
      <c r="F249" s="78"/>
      <c r="G249" s="106" t="s">
        <v>234</v>
      </c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06"/>
      <c r="U249" s="106"/>
      <c r="V249" s="106"/>
      <c r="W249" s="106"/>
      <c r="X249" s="106"/>
      <c r="Y249" s="106"/>
      <c r="Z249" s="76" t="s">
        <v>118</v>
      </c>
      <c r="AA249" s="76"/>
      <c r="AB249" s="76"/>
      <c r="AC249" s="76"/>
      <c r="AD249" s="76"/>
      <c r="AE249" s="195" t="s">
        <v>215</v>
      </c>
      <c r="AF249" s="196"/>
      <c r="AG249" s="196"/>
      <c r="AH249" s="196"/>
      <c r="AI249" s="196"/>
      <c r="AJ249" s="196"/>
      <c r="AK249" s="196"/>
      <c r="AL249" s="196"/>
      <c r="AM249" s="196"/>
      <c r="AN249" s="197"/>
      <c r="AO249" s="77">
        <f>30413.97/1000</f>
        <v>30.413970000000003</v>
      </c>
      <c r="AP249" s="77"/>
      <c r="AQ249" s="77"/>
      <c r="AR249" s="77"/>
      <c r="AS249" s="77"/>
      <c r="AT249" s="77"/>
      <c r="AU249" s="77"/>
      <c r="AV249" s="77"/>
      <c r="AW249" s="78"/>
      <c r="AX249" s="78"/>
      <c r="AY249" s="78"/>
      <c r="AZ249" s="78"/>
      <c r="BA249" s="78"/>
      <c r="BB249" s="78"/>
      <c r="BC249" s="78"/>
      <c r="BD249" s="78"/>
      <c r="BE249" s="87">
        <f>AO249+AW249</f>
        <v>30.413970000000003</v>
      </c>
      <c r="BF249" s="87"/>
      <c r="BG249" s="87"/>
      <c r="BH249" s="87"/>
      <c r="BI249" s="87"/>
      <c r="BJ249" s="87"/>
      <c r="BK249" s="87"/>
      <c r="BL249" s="87"/>
      <c r="BP249" s="55"/>
      <c r="BQ249" s="61">
        <v>619</v>
      </c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61.5" customHeight="1" x14ac:dyDescent="0.2">
      <c r="A250" s="78"/>
      <c r="B250" s="78"/>
      <c r="C250" s="78"/>
      <c r="D250" s="78"/>
      <c r="E250" s="78"/>
      <c r="F250" s="78"/>
      <c r="G250" s="106" t="s">
        <v>229</v>
      </c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106"/>
      <c r="U250" s="106"/>
      <c r="V250" s="106"/>
      <c r="W250" s="106"/>
      <c r="X250" s="106"/>
      <c r="Y250" s="106"/>
      <c r="Z250" s="76" t="s">
        <v>165</v>
      </c>
      <c r="AA250" s="76"/>
      <c r="AB250" s="76"/>
      <c r="AC250" s="76"/>
      <c r="AD250" s="76"/>
      <c r="AE250" s="198"/>
      <c r="AF250" s="182"/>
      <c r="AG250" s="182"/>
      <c r="AH250" s="182"/>
      <c r="AI250" s="182"/>
      <c r="AJ250" s="182"/>
      <c r="AK250" s="182"/>
      <c r="AL250" s="182"/>
      <c r="AM250" s="182"/>
      <c r="AN250" s="199"/>
      <c r="AO250" s="77">
        <v>5896.8</v>
      </c>
      <c r="AP250" s="77"/>
      <c r="AQ250" s="77"/>
      <c r="AR250" s="77"/>
      <c r="AS250" s="77"/>
      <c r="AT250" s="77"/>
      <c r="AU250" s="77"/>
      <c r="AV250" s="77"/>
      <c r="AW250" s="78"/>
      <c r="AX250" s="78"/>
      <c r="AY250" s="78"/>
      <c r="AZ250" s="78"/>
      <c r="BA250" s="78"/>
      <c r="BB250" s="78"/>
      <c r="BC250" s="78"/>
      <c r="BD250" s="78"/>
      <c r="BE250" s="87">
        <f>AO250+AW250</f>
        <v>5896.8</v>
      </c>
      <c r="BF250" s="87"/>
      <c r="BG250" s="87"/>
      <c r="BH250" s="87"/>
      <c r="BI250" s="87"/>
      <c r="BJ250" s="87"/>
      <c r="BK250" s="87"/>
      <c r="BL250" s="87"/>
      <c r="BP250" s="55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18" customHeight="1" x14ac:dyDescent="0.2">
      <c r="A251" s="78"/>
      <c r="B251" s="78"/>
      <c r="C251" s="78"/>
      <c r="D251" s="78"/>
      <c r="E251" s="78"/>
      <c r="F251" s="78"/>
      <c r="G251" s="96" t="s">
        <v>49</v>
      </c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82"/>
      <c r="AA251" s="82"/>
      <c r="AB251" s="82"/>
      <c r="AC251" s="82"/>
      <c r="AD251" s="82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7"/>
      <c r="AP251" s="77"/>
      <c r="AQ251" s="77"/>
      <c r="AR251" s="77"/>
      <c r="AS251" s="77"/>
      <c r="AT251" s="77"/>
      <c r="AU251" s="77"/>
      <c r="AV251" s="77"/>
      <c r="AW251" s="78"/>
      <c r="AX251" s="78"/>
      <c r="AY251" s="78"/>
      <c r="AZ251" s="78"/>
      <c r="BA251" s="78"/>
      <c r="BB251" s="78"/>
      <c r="BC251" s="78"/>
      <c r="BD251" s="78"/>
      <c r="BE251" s="87"/>
      <c r="BF251" s="87"/>
      <c r="BG251" s="87"/>
      <c r="BH251" s="87"/>
      <c r="BI251" s="87"/>
      <c r="BJ251" s="87"/>
      <c r="BK251" s="87"/>
      <c r="BL251" s="87"/>
      <c r="BP251" s="55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18" customHeight="1" x14ac:dyDescent="0.2">
      <c r="A252" s="135"/>
      <c r="B252" s="136"/>
      <c r="C252" s="136"/>
      <c r="D252" s="136"/>
      <c r="E252" s="136"/>
      <c r="F252" s="137"/>
      <c r="G252" s="86" t="s">
        <v>230</v>
      </c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76" t="s">
        <v>46</v>
      </c>
      <c r="AA252" s="76"/>
      <c r="AB252" s="76"/>
      <c r="AC252" s="76"/>
      <c r="AD252" s="76"/>
      <c r="AE252" s="76" t="s">
        <v>58</v>
      </c>
      <c r="AF252" s="76"/>
      <c r="AG252" s="76"/>
      <c r="AH252" s="76"/>
      <c r="AI252" s="76"/>
      <c r="AJ252" s="76"/>
      <c r="AK252" s="76"/>
      <c r="AL252" s="76"/>
      <c r="AM252" s="76"/>
      <c r="AN252" s="76"/>
      <c r="AO252" s="77">
        <f>221720/AO249/3/1000</f>
        <v>2.4300236590838571</v>
      </c>
      <c r="AP252" s="77"/>
      <c r="AQ252" s="77"/>
      <c r="AR252" s="77"/>
      <c r="AS252" s="77"/>
      <c r="AT252" s="77"/>
      <c r="AU252" s="77"/>
      <c r="AV252" s="77"/>
      <c r="AW252" s="78"/>
      <c r="AX252" s="78"/>
      <c r="AY252" s="78"/>
      <c r="AZ252" s="78"/>
      <c r="BA252" s="78"/>
      <c r="BB252" s="78"/>
      <c r="BC252" s="78"/>
      <c r="BD252" s="78"/>
      <c r="BE252" s="87">
        <f>AO252+AW252</f>
        <v>2.4300236590838571</v>
      </c>
      <c r="BF252" s="87"/>
      <c r="BG252" s="87"/>
      <c r="BH252" s="87"/>
      <c r="BI252" s="87"/>
      <c r="BJ252" s="87"/>
      <c r="BK252" s="87"/>
      <c r="BL252" s="87"/>
      <c r="BP252" s="55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30.75" customHeight="1" x14ac:dyDescent="0.2">
      <c r="A253" s="78"/>
      <c r="B253" s="78"/>
      <c r="C253" s="78"/>
      <c r="D253" s="78"/>
      <c r="E253" s="78"/>
      <c r="F253" s="78"/>
      <c r="G253" s="86" t="s">
        <v>233</v>
      </c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76" t="s">
        <v>46</v>
      </c>
      <c r="AA253" s="76"/>
      <c r="AB253" s="76"/>
      <c r="AC253" s="76"/>
      <c r="AD253" s="76"/>
      <c r="AE253" s="76" t="s">
        <v>58</v>
      </c>
      <c r="AF253" s="76"/>
      <c r="AG253" s="76"/>
      <c r="AH253" s="76"/>
      <c r="AI253" s="76"/>
      <c r="AJ253" s="76"/>
      <c r="AK253" s="76"/>
      <c r="AL253" s="76"/>
      <c r="AM253" s="76"/>
      <c r="AN253" s="76"/>
      <c r="AO253" s="77">
        <f>810280/AO250</f>
        <v>137.41012074345406</v>
      </c>
      <c r="AP253" s="77"/>
      <c r="AQ253" s="77"/>
      <c r="AR253" s="77"/>
      <c r="AS253" s="77"/>
      <c r="AT253" s="77"/>
      <c r="AU253" s="77"/>
      <c r="AV253" s="77"/>
      <c r="AW253" s="78"/>
      <c r="AX253" s="78"/>
      <c r="AY253" s="78"/>
      <c r="AZ253" s="78"/>
      <c r="BA253" s="78"/>
      <c r="BB253" s="78"/>
      <c r="BC253" s="78"/>
      <c r="BD253" s="78"/>
      <c r="BE253" s="87">
        <f>AO253+AW253</f>
        <v>137.41012074345406</v>
      </c>
      <c r="BF253" s="87"/>
      <c r="BG253" s="87"/>
      <c r="BH253" s="87"/>
      <c r="BI253" s="87"/>
      <c r="BJ253" s="87"/>
      <c r="BK253" s="87"/>
      <c r="BL253" s="87"/>
      <c r="BP253" s="55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16.5" customHeight="1" x14ac:dyDescent="0.2">
      <c r="A254" s="78"/>
      <c r="B254" s="78"/>
      <c r="C254" s="78"/>
      <c r="D254" s="78"/>
      <c r="E254" s="78"/>
      <c r="F254" s="78"/>
      <c r="G254" s="96" t="s">
        <v>50</v>
      </c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82"/>
      <c r="AA254" s="82"/>
      <c r="AB254" s="82"/>
      <c r="AC254" s="82"/>
      <c r="AD254" s="82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7"/>
      <c r="AP254" s="77"/>
      <c r="AQ254" s="77"/>
      <c r="AR254" s="77"/>
      <c r="AS254" s="77"/>
      <c r="AT254" s="77"/>
      <c r="AU254" s="77"/>
      <c r="AV254" s="77"/>
      <c r="AW254" s="78"/>
      <c r="AX254" s="78"/>
      <c r="AY254" s="78"/>
      <c r="AZ254" s="78"/>
      <c r="BA254" s="78"/>
      <c r="BB254" s="78"/>
      <c r="BC254" s="78"/>
      <c r="BD254" s="78"/>
      <c r="BE254" s="87"/>
      <c r="BF254" s="87"/>
      <c r="BG254" s="87"/>
      <c r="BH254" s="87"/>
      <c r="BI254" s="87"/>
      <c r="BJ254" s="87"/>
      <c r="BK254" s="87"/>
      <c r="BL254" s="87"/>
      <c r="BP254" s="55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34.5" customHeight="1" x14ac:dyDescent="0.2">
      <c r="A255" s="78"/>
      <c r="B255" s="78"/>
      <c r="C255" s="78"/>
      <c r="D255" s="78"/>
      <c r="E255" s="78"/>
      <c r="F255" s="78"/>
      <c r="G255" s="86" t="s">
        <v>231</v>
      </c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76" t="s">
        <v>51</v>
      </c>
      <c r="AA255" s="76"/>
      <c r="AB255" s="76"/>
      <c r="AC255" s="76"/>
      <c r="AD255" s="76"/>
      <c r="AE255" s="76" t="s">
        <v>58</v>
      </c>
      <c r="AF255" s="76"/>
      <c r="AG255" s="76"/>
      <c r="AH255" s="76"/>
      <c r="AI255" s="76"/>
      <c r="AJ255" s="76"/>
      <c r="AK255" s="76"/>
      <c r="AL255" s="76"/>
      <c r="AM255" s="76"/>
      <c r="AN255" s="76"/>
      <c r="AO255" s="77">
        <f>AO249/30.414*100</f>
        <v>99.999901361215237</v>
      </c>
      <c r="AP255" s="77"/>
      <c r="AQ255" s="77"/>
      <c r="AR255" s="77"/>
      <c r="AS255" s="77"/>
      <c r="AT255" s="77"/>
      <c r="AU255" s="77"/>
      <c r="AV255" s="77"/>
      <c r="AW255" s="78"/>
      <c r="AX255" s="78"/>
      <c r="AY255" s="78"/>
      <c r="AZ255" s="78"/>
      <c r="BA255" s="78"/>
      <c r="BB255" s="78"/>
      <c r="BC255" s="78"/>
      <c r="BD255" s="78"/>
      <c r="BE255" s="87">
        <f>AO255+AW255</f>
        <v>99.999901361215237</v>
      </c>
      <c r="BF255" s="87"/>
      <c r="BG255" s="87"/>
      <c r="BH255" s="87"/>
      <c r="BI255" s="87"/>
      <c r="BJ255" s="87"/>
      <c r="BK255" s="87"/>
      <c r="BL255" s="87"/>
      <c r="BP255" s="55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45" customHeight="1" x14ac:dyDescent="0.2">
      <c r="A256" s="78"/>
      <c r="B256" s="78"/>
      <c r="C256" s="78"/>
      <c r="D256" s="78"/>
      <c r="E256" s="78"/>
      <c r="F256" s="78"/>
      <c r="G256" s="86" t="s">
        <v>174</v>
      </c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76" t="s">
        <v>51</v>
      </c>
      <c r="AA256" s="76"/>
      <c r="AB256" s="76"/>
      <c r="AC256" s="76"/>
      <c r="AD256" s="76"/>
      <c r="AE256" s="76" t="s">
        <v>58</v>
      </c>
      <c r="AF256" s="76"/>
      <c r="AG256" s="76"/>
      <c r="AH256" s="76"/>
      <c r="AI256" s="76"/>
      <c r="AJ256" s="76"/>
      <c r="AK256" s="76"/>
      <c r="AL256" s="76"/>
      <c r="AM256" s="76"/>
      <c r="AN256" s="76"/>
      <c r="AO256" s="77">
        <f>AO250/5896.8*100</f>
        <v>100</v>
      </c>
      <c r="AP256" s="77"/>
      <c r="AQ256" s="77"/>
      <c r="AR256" s="77"/>
      <c r="AS256" s="77"/>
      <c r="AT256" s="77"/>
      <c r="AU256" s="77"/>
      <c r="AV256" s="77"/>
      <c r="AW256" s="78"/>
      <c r="AX256" s="78"/>
      <c r="AY256" s="78"/>
      <c r="AZ256" s="78"/>
      <c r="BA256" s="78"/>
      <c r="BB256" s="78"/>
      <c r="BC256" s="78"/>
      <c r="BD256" s="78"/>
      <c r="BE256" s="87">
        <f>AO256+AW256</f>
        <v>100</v>
      </c>
      <c r="BF256" s="87"/>
      <c r="BG256" s="87"/>
      <c r="BH256" s="87"/>
      <c r="BI256" s="87"/>
      <c r="BJ256" s="87"/>
      <c r="BK256" s="87"/>
      <c r="BL256" s="87"/>
      <c r="BP256" s="55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7.5" customHeight="1" x14ac:dyDescent="0.2">
      <c r="A257" s="47"/>
      <c r="B257" s="47"/>
      <c r="C257" s="47"/>
      <c r="D257" s="47"/>
      <c r="E257" s="47"/>
      <c r="F257" s="47"/>
      <c r="G257" s="42"/>
      <c r="H257" s="42"/>
      <c r="I257" s="42"/>
      <c r="J257" s="42"/>
      <c r="K257" s="42"/>
      <c r="L257" s="42"/>
      <c r="M257" s="42"/>
      <c r="N257" s="42"/>
      <c r="O257" s="42"/>
      <c r="P257" s="47"/>
      <c r="Q257" s="47"/>
      <c r="R257" s="47"/>
      <c r="BP257" s="55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3" customHeight="1" x14ac:dyDescent="0.2">
      <c r="A258" s="76" t="s">
        <v>14</v>
      </c>
      <c r="B258" s="76"/>
      <c r="C258" s="76"/>
      <c r="D258" s="76"/>
      <c r="E258" s="76"/>
      <c r="F258" s="76"/>
      <c r="G258" s="76" t="s">
        <v>27</v>
      </c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 t="s">
        <v>2</v>
      </c>
      <c r="AA258" s="76"/>
      <c r="AB258" s="76"/>
      <c r="AC258" s="76"/>
      <c r="AD258" s="76"/>
      <c r="AE258" s="76" t="s">
        <v>1</v>
      </c>
      <c r="AF258" s="76"/>
      <c r="AG258" s="76"/>
      <c r="AH258" s="76"/>
      <c r="AI258" s="76"/>
      <c r="AJ258" s="76"/>
      <c r="AK258" s="76"/>
      <c r="AL258" s="76"/>
      <c r="AM258" s="76"/>
      <c r="AN258" s="76"/>
      <c r="AO258" s="76" t="s">
        <v>15</v>
      </c>
      <c r="AP258" s="76"/>
      <c r="AQ258" s="76"/>
      <c r="AR258" s="76"/>
      <c r="AS258" s="76"/>
      <c r="AT258" s="76"/>
      <c r="AU258" s="76"/>
      <c r="AV258" s="76"/>
      <c r="AW258" s="76" t="s">
        <v>16</v>
      </c>
      <c r="AX258" s="76"/>
      <c r="AY258" s="76"/>
      <c r="AZ258" s="76"/>
      <c r="BA258" s="76"/>
      <c r="BB258" s="76"/>
      <c r="BC258" s="76"/>
      <c r="BD258" s="76"/>
      <c r="BE258" s="76" t="s">
        <v>13</v>
      </c>
      <c r="BF258" s="76"/>
      <c r="BG258" s="76"/>
      <c r="BH258" s="76"/>
      <c r="BI258" s="76"/>
      <c r="BJ258" s="76"/>
      <c r="BK258" s="76"/>
      <c r="BL258" s="76"/>
      <c r="BP258" s="55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5.75" x14ac:dyDescent="0.2">
      <c r="A259" s="76">
        <v>1</v>
      </c>
      <c r="B259" s="76"/>
      <c r="C259" s="76"/>
      <c r="D259" s="76"/>
      <c r="E259" s="76"/>
      <c r="F259" s="76"/>
      <c r="G259" s="76">
        <v>2</v>
      </c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>
        <v>3</v>
      </c>
      <c r="AA259" s="76"/>
      <c r="AB259" s="76"/>
      <c r="AC259" s="76"/>
      <c r="AD259" s="76"/>
      <c r="AE259" s="76">
        <v>4</v>
      </c>
      <c r="AF259" s="76"/>
      <c r="AG259" s="76"/>
      <c r="AH259" s="76"/>
      <c r="AI259" s="76"/>
      <c r="AJ259" s="76"/>
      <c r="AK259" s="76"/>
      <c r="AL259" s="76"/>
      <c r="AM259" s="76"/>
      <c r="AN259" s="76"/>
      <c r="AO259" s="76">
        <v>5</v>
      </c>
      <c r="AP259" s="76"/>
      <c r="AQ259" s="76"/>
      <c r="AR259" s="76"/>
      <c r="AS259" s="76"/>
      <c r="AT259" s="76"/>
      <c r="AU259" s="76"/>
      <c r="AV259" s="76"/>
      <c r="AW259" s="76">
        <v>6</v>
      </c>
      <c r="AX259" s="76"/>
      <c r="AY259" s="76"/>
      <c r="AZ259" s="76"/>
      <c r="BA259" s="76"/>
      <c r="BB259" s="76"/>
      <c r="BC259" s="76"/>
      <c r="BD259" s="76"/>
      <c r="BE259" s="76">
        <v>7</v>
      </c>
      <c r="BF259" s="76"/>
      <c r="BG259" s="76"/>
      <c r="BH259" s="76"/>
      <c r="BI259" s="76"/>
      <c r="BJ259" s="76"/>
      <c r="BK259" s="76"/>
      <c r="BL259" s="76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20.25" customHeight="1" x14ac:dyDescent="0.2">
      <c r="A260" s="76"/>
      <c r="B260" s="76"/>
      <c r="C260" s="76"/>
      <c r="D260" s="76"/>
      <c r="E260" s="76"/>
      <c r="F260" s="76"/>
      <c r="G260" s="232" t="s">
        <v>162</v>
      </c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77"/>
      <c r="AP260" s="77"/>
      <c r="AQ260" s="77"/>
      <c r="AR260" s="77"/>
      <c r="AS260" s="77"/>
      <c r="AT260" s="77"/>
      <c r="AU260" s="77"/>
      <c r="AV260" s="77"/>
      <c r="AW260" s="78"/>
      <c r="AX260" s="78"/>
      <c r="AY260" s="78"/>
      <c r="AZ260" s="78"/>
      <c r="BA260" s="78"/>
      <c r="BB260" s="78"/>
      <c r="BC260" s="78"/>
      <c r="BD260" s="78"/>
      <c r="BE260" s="87"/>
      <c r="BF260" s="87"/>
      <c r="BG260" s="87"/>
      <c r="BH260" s="87"/>
      <c r="BI260" s="87"/>
      <c r="BJ260" s="87"/>
      <c r="BK260" s="87"/>
      <c r="BL260" s="87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78"/>
      <c r="B261" s="78"/>
      <c r="C261" s="78"/>
      <c r="D261" s="78"/>
      <c r="E261" s="78"/>
      <c r="F261" s="78"/>
      <c r="G261" s="96" t="s">
        <v>45</v>
      </c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82"/>
      <c r="AA261" s="82"/>
      <c r="AB261" s="82"/>
      <c r="AC261" s="82"/>
      <c r="AD261" s="82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7"/>
      <c r="AP261" s="77"/>
      <c r="AQ261" s="77"/>
      <c r="AR261" s="77"/>
      <c r="AS261" s="77"/>
      <c r="AT261" s="77"/>
      <c r="AU261" s="77"/>
      <c r="AV261" s="77"/>
      <c r="AW261" s="78"/>
      <c r="AX261" s="78"/>
      <c r="AY261" s="78"/>
      <c r="AZ261" s="78"/>
      <c r="BA261" s="78"/>
      <c r="BB261" s="78"/>
      <c r="BC261" s="78"/>
      <c r="BD261" s="78"/>
      <c r="BE261" s="87"/>
      <c r="BF261" s="87"/>
      <c r="BG261" s="87"/>
      <c r="BH261" s="87"/>
      <c r="BI261" s="87"/>
      <c r="BJ261" s="87"/>
      <c r="BK261" s="87"/>
      <c r="BL261" s="87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47.25" customHeight="1" x14ac:dyDescent="0.2">
      <c r="A262" s="78"/>
      <c r="B262" s="78"/>
      <c r="C262" s="78"/>
      <c r="D262" s="78"/>
      <c r="E262" s="78"/>
      <c r="F262" s="78"/>
      <c r="G262" s="106" t="s">
        <v>196</v>
      </c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76" t="s">
        <v>46</v>
      </c>
      <c r="AA262" s="76"/>
      <c r="AB262" s="76"/>
      <c r="AC262" s="76"/>
      <c r="AD262" s="76"/>
      <c r="AE262" s="76" t="s">
        <v>57</v>
      </c>
      <c r="AF262" s="76"/>
      <c r="AG262" s="76"/>
      <c r="AH262" s="76"/>
      <c r="AI262" s="76"/>
      <c r="AJ262" s="76"/>
      <c r="AK262" s="76"/>
      <c r="AL262" s="76"/>
      <c r="AM262" s="76"/>
      <c r="AN262" s="76"/>
      <c r="AO262" s="77"/>
      <c r="AP262" s="77"/>
      <c r="AQ262" s="77"/>
      <c r="AR262" s="77"/>
      <c r="AS262" s="77"/>
      <c r="AT262" s="77"/>
      <c r="AU262" s="77"/>
      <c r="AV262" s="77"/>
      <c r="AW262" s="230">
        <v>250000</v>
      </c>
      <c r="AX262" s="230"/>
      <c r="AY262" s="230"/>
      <c r="AZ262" s="230"/>
      <c r="BA262" s="230"/>
      <c r="BB262" s="230"/>
      <c r="BC262" s="230"/>
      <c r="BD262" s="230"/>
      <c r="BE262" s="77">
        <f>AO262+AW262</f>
        <v>250000</v>
      </c>
      <c r="BF262" s="77"/>
      <c r="BG262" s="77"/>
      <c r="BH262" s="77"/>
      <c r="BI262" s="77"/>
      <c r="BJ262" s="77"/>
      <c r="BK262" s="77"/>
      <c r="BL262" s="77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19.5" customHeight="1" x14ac:dyDescent="0.2">
      <c r="A263" s="78"/>
      <c r="B263" s="78"/>
      <c r="C263" s="78"/>
      <c r="D263" s="78"/>
      <c r="E263" s="78"/>
      <c r="F263" s="78"/>
      <c r="G263" s="96" t="s">
        <v>48</v>
      </c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82"/>
      <c r="AA263" s="82"/>
      <c r="AB263" s="82"/>
      <c r="AC263" s="82"/>
      <c r="AD263" s="82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7"/>
      <c r="AP263" s="77"/>
      <c r="AQ263" s="77"/>
      <c r="AR263" s="77"/>
      <c r="AS263" s="77"/>
      <c r="AT263" s="77"/>
      <c r="AU263" s="77"/>
      <c r="AV263" s="77"/>
      <c r="AW263" s="78"/>
      <c r="AX263" s="78"/>
      <c r="AY263" s="78"/>
      <c r="AZ263" s="78"/>
      <c r="BA263" s="78"/>
      <c r="BB263" s="78"/>
      <c r="BC263" s="78"/>
      <c r="BD263" s="78"/>
      <c r="BE263" s="87"/>
      <c r="BF263" s="87"/>
      <c r="BG263" s="87"/>
      <c r="BH263" s="87"/>
      <c r="BI263" s="87"/>
      <c r="BJ263" s="87"/>
      <c r="BK263" s="87"/>
      <c r="BL263" s="87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</row>
    <row r="264" spans="1:85" ht="33" customHeight="1" x14ac:dyDescent="0.2">
      <c r="A264" s="78"/>
      <c r="B264" s="78"/>
      <c r="C264" s="78"/>
      <c r="D264" s="78"/>
      <c r="E264" s="78"/>
      <c r="F264" s="78"/>
      <c r="G264" s="86" t="s">
        <v>226</v>
      </c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76" t="s">
        <v>47</v>
      </c>
      <c r="AA264" s="76"/>
      <c r="AB264" s="76"/>
      <c r="AC264" s="76"/>
      <c r="AD264" s="76"/>
      <c r="AE264" s="76" t="s">
        <v>227</v>
      </c>
      <c r="AF264" s="76"/>
      <c r="AG264" s="76"/>
      <c r="AH264" s="76"/>
      <c r="AI264" s="76"/>
      <c r="AJ264" s="76"/>
      <c r="AK264" s="76"/>
      <c r="AL264" s="76"/>
      <c r="AM264" s="76"/>
      <c r="AN264" s="76"/>
      <c r="AO264" s="77"/>
      <c r="AP264" s="77"/>
      <c r="AQ264" s="77"/>
      <c r="AR264" s="77"/>
      <c r="AS264" s="77"/>
      <c r="AT264" s="77"/>
      <c r="AU264" s="77"/>
      <c r="AV264" s="77"/>
      <c r="AW264" s="78">
        <v>1</v>
      </c>
      <c r="AX264" s="78"/>
      <c r="AY264" s="78"/>
      <c r="AZ264" s="78"/>
      <c r="BA264" s="78"/>
      <c r="BB264" s="78"/>
      <c r="BC264" s="78"/>
      <c r="BD264" s="78"/>
      <c r="BE264" s="117">
        <f>AO264+AW264</f>
        <v>1</v>
      </c>
      <c r="BF264" s="117"/>
      <c r="BG264" s="117"/>
      <c r="BH264" s="117"/>
      <c r="BI264" s="117"/>
      <c r="BJ264" s="117"/>
      <c r="BK264" s="117"/>
      <c r="BL264" s="117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78"/>
      <c r="B265" s="78"/>
      <c r="C265" s="78"/>
      <c r="D265" s="78"/>
      <c r="E265" s="78"/>
      <c r="F265" s="78"/>
      <c r="G265" s="96" t="s">
        <v>49</v>
      </c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82"/>
      <c r="AA265" s="82"/>
      <c r="AB265" s="82"/>
      <c r="AC265" s="82"/>
      <c r="AD265" s="82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7"/>
      <c r="AP265" s="77"/>
      <c r="AQ265" s="77"/>
      <c r="AR265" s="77"/>
      <c r="AS265" s="77"/>
      <c r="AT265" s="77"/>
      <c r="AU265" s="77"/>
      <c r="AV265" s="77"/>
      <c r="AW265" s="78"/>
      <c r="AX265" s="78"/>
      <c r="AY265" s="78"/>
      <c r="AZ265" s="78"/>
      <c r="BA265" s="78"/>
      <c r="BB265" s="78"/>
      <c r="BC265" s="78"/>
      <c r="BD265" s="78"/>
      <c r="BE265" s="87"/>
      <c r="BF265" s="87"/>
      <c r="BG265" s="87"/>
      <c r="BH265" s="87"/>
      <c r="BI265" s="87"/>
      <c r="BJ265" s="87"/>
      <c r="BK265" s="87"/>
      <c r="BL265" s="87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19.5" customHeight="1" x14ac:dyDescent="0.2">
      <c r="A266" s="78"/>
      <c r="B266" s="78"/>
      <c r="C266" s="78"/>
      <c r="D266" s="78"/>
      <c r="E266" s="78"/>
      <c r="F266" s="78"/>
      <c r="G266" s="86" t="s">
        <v>225</v>
      </c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76" t="s">
        <v>46</v>
      </c>
      <c r="AA266" s="76"/>
      <c r="AB266" s="76"/>
      <c r="AC266" s="76"/>
      <c r="AD266" s="76"/>
      <c r="AE266" s="76" t="s">
        <v>58</v>
      </c>
      <c r="AF266" s="76"/>
      <c r="AG266" s="76"/>
      <c r="AH266" s="76"/>
      <c r="AI266" s="76"/>
      <c r="AJ266" s="76"/>
      <c r="AK266" s="76"/>
      <c r="AL266" s="76"/>
      <c r="AM266" s="76"/>
      <c r="AN266" s="76"/>
      <c r="AO266" s="77"/>
      <c r="AP266" s="77"/>
      <c r="AQ266" s="77"/>
      <c r="AR266" s="77"/>
      <c r="AS266" s="77"/>
      <c r="AT266" s="77"/>
      <c r="AU266" s="77"/>
      <c r="AV266" s="77"/>
      <c r="AW266" s="230">
        <f>AW262/AW264</f>
        <v>250000</v>
      </c>
      <c r="AX266" s="230"/>
      <c r="AY266" s="230"/>
      <c r="AZ266" s="230"/>
      <c r="BA266" s="230"/>
      <c r="BB266" s="230"/>
      <c r="BC266" s="230"/>
      <c r="BD266" s="230"/>
      <c r="BE266" s="77">
        <f>AO266+AW266</f>
        <v>250000</v>
      </c>
      <c r="BF266" s="77"/>
      <c r="BG266" s="77"/>
      <c r="BH266" s="77"/>
      <c r="BI266" s="77"/>
      <c r="BJ266" s="77"/>
      <c r="BK266" s="77"/>
      <c r="BL266" s="77"/>
      <c r="BQ266" s="47"/>
      <c r="BR266" s="47"/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18" customHeight="1" x14ac:dyDescent="0.2">
      <c r="A267" s="78"/>
      <c r="B267" s="78"/>
      <c r="C267" s="78"/>
      <c r="D267" s="78"/>
      <c r="E267" s="78"/>
      <c r="F267" s="78"/>
      <c r="G267" s="96" t="s">
        <v>50</v>
      </c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82"/>
      <c r="AA267" s="82"/>
      <c r="AB267" s="82"/>
      <c r="AC267" s="82"/>
      <c r="AD267" s="82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7"/>
      <c r="AP267" s="77"/>
      <c r="AQ267" s="77"/>
      <c r="AR267" s="77"/>
      <c r="AS267" s="77"/>
      <c r="AT267" s="77"/>
      <c r="AU267" s="77"/>
      <c r="AV267" s="77"/>
      <c r="AW267" s="78"/>
      <c r="AX267" s="78"/>
      <c r="AY267" s="78"/>
      <c r="AZ267" s="78"/>
      <c r="BA267" s="78"/>
      <c r="BB267" s="78"/>
      <c r="BC267" s="78"/>
      <c r="BD267" s="78"/>
      <c r="BE267" s="87"/>
      <c r="BF267" s="87"/>
      <c r="BG267" s="87"/>
      <c r="BH267" s="87"/>
      <c r="BI267" s="87"/>
      <c r="BJ267" s="87"/>
      <c r="BK267" s="87"/>
      <c r="BL267" s="87"/>
      <c r="BQ267" s="47"/>
      <c r="BR267" s="47"/>
      <c r="BS267" s="47"/>
      <c r="BT267" s="47"/>
      <c r="BU267" s="47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39" customHeight="1" x14ac:dyDescent="0.2">
      <c r="A268" s="78"/>
      <c r="B268" s="78"/>
      <c r="C268" s="78"/>
      <c r="D268" s="78"/>
      <c r="E268" s="78"/>
      <c r="F268" s="78"/>
      <c r="G268" s="86" t="s">
        <v>228</v>
      </c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76" t="s">
        <v>51</v>
      </c>
      <c r="AA268" s="76"/>
      <c r="AB268" s="76"/>
      <c r="AC268" s="76"/>
      <c r="AD268" s="76"/>
      <c r="AE268" s="76" t="s">
        <v>58</v>
      </c>
      <c r="AF268" s="76"/>
      <c r="AG268" s="76"/>
      <c r="AH268" s="76"/>
      <c r="AI268" s="76"/>
      <c r="AJ268" s="76"/>
      <c r="AK268" s="76"/>
      <c r="AL268" s="76"/>
      <c r="AM268" s="76"/>
      <c r="AN268" s="76"/>
      <c r="AO268" s="77"/>
      <c r="AP268" s="77"/>
      <c r="AQ268" s="77"/>
      <c r="AR268" s="77"/>
      <c r="AS268" s="77"/>
      <c r="AT268" s="77"/>
      <c r="AU268" s="77"/>
      <c r="AV268" s="77"/>
      <c r="AW268" s="231">
        <f>AW264/1*100</f>
        <v>100</v>
      </c>
      <c r="AX268" s="231"/>
      <c r="AY268" s="231"/>
      <c r="AZ268" s="231"/>
      <c r="BA268" s="231"/>
      <c r="BB268" s="231"/>
      <c r="BC268" s="231"/>
      <c r="BD268" s="231"/>
      <c r="BE268" s="87">
        <f>AO268+AW268</f>
        <v>100</v>
      </c>
      <c r="BF268" s="87"/>
      <c r="BG268" s="87"/>
      <c r="BH268" s="87"/>
      <c r="BI268" s="87"/>
      <c r="BJ268" s="87"/>
      <c r="BK268" s="87"/>
      <c r="BL268" s="87"/>
      <c r="BQ268" s="47"/>
      <c r="BR268" s="47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9" customHeight="1" x14ac:dyDescent="0.2">
      <c r="A269" s="47"/>
      <c r="B269" s="47"/>
      <c r="C269" s="47"/>
      <c r="D269" s="47"/>
      <c r="E269" s="47"/>
      <c r="F269" s="47"/>
      <c r="G269" s="42"/>
      <c r="H269" s="42"/>
      <c r="I269" s="42"/>
      <c r="J269" s="42"/>
      <c r="K269" s="42"/>
      <c r="L269" s="42"/>
      <c r="M269" s="42"/>
      <c r="N269" s="42"/>
      <c r="O269" s="42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Q269" s="47"/>
      <c r="BR269" s="47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33" customHeight="1" x14ac:dyDescent="0.2">
      <c r="A270" s="76" t="s">
        <v>14</v>
      </c>
      <c r="B270" s="76"/>
      <c r="C270" s="76"/>
      <c r="D270" s="76"/>
      <c r="E270" s="76"/>
      <c r="F270" s="76"/>
      <c r="G270" s="76" t="s">
        <v>27</v>
      </c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 t="s">
        <v>2</v>
      </c>
      <c r="AA270" s="76"/>
      <c r="AB270" s="76"/>
      <c r="AC270" s="76"/>
      <c r="AD270" s="76"/>
      <c r="AE270" s="76" t="s">
        <v>1</v>
      </c>
      <c r="AF270" s="76"/>
      <c r="AG270" s="76"/>
      <c r="AH270" s="76"/>
      <c r="AI270" s="76"/>
      <c r="AJ270" s="76"/>
      <c r="AK270" s="76"/>
      <c r="AL270" s="76"/>
      <c r="AM270" s="76"/>
      <c r="AN270" s="76"/>
      <c r="AO270" s="76" t="s">
        <v>15</v>
      </c>
      <c r="AP270" s="76"/>
      <c r="AQ270" s="76"/>
      <c r="AR270" s="76"/>
      <c r="AS270" s="76"/>
      <c r="AT270" s="76"/>
      <c r="AU270" s="76"/>
      <c r="AV270" s="76"/>
      <c r="AW270" s="76" t="s">
        <v>16</v>
      </c>
      <c r="AX270" s="76"/>
      <c r="AY270" s="76"/>
      <c r="AZ270" s="76"/>
      <c r="BA270" s="76"/>
      <c r="BB270" s="76"/>
      <c r="BC270" s="76"/>
      <c r="BD270" s="76"/>
      <c r="BE270" s="76" t="s">
        <v>13</v>
      </c>
      <c r="BF270" s="76"/>
      <c r="BG270" s="76"/>
      <c r="BH270" s="76"/>
      <c r="BI270" s="76"/>
      <c r="BJ270" s="76"/>
      <c r="BK270" s="76"/>
      <c r="BL270" s="76"/>
      <c r="BQ270" s="47"/>
      <c r="BR270" s="47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18" customHeight="1" x14ac:dyDescent="0.2">
      <c r="A271" s="76">
        <v>1</v>
      </c>
      <c r="B271" s="76"/>
      <c r="C271" s="76"/>
      <c r="D271" s="76"/>
      <c r="E271" s="76"/>
      <c r="F271" s="76"/>
      <c r="G271" s="76">
        <v>2</v>
      </c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>
        <v>3</v>
      </c>
      <c r="AA271" s="76"/>
      <c r="AB271" s="76"/>
      <c r="AC271" s="76"/>
      <c r="AD271" s="76"/>
      <c r="AE271" s="76">
        <v>4</v>
      </c>
      <c r="AF271" s="76"/>
      <c r="AG271" s="76"/>
      <c r="AH271" s="76"/>
      <c r="AI271" s="76"/>
      <c r="AJ271" s="76"/>
      <c r="AK271" s="76"/>
      <c r="AL271" s="76"/>
      <c r="AM271" s="76"/>
      <c r="AN271" s="76"/>
      <c r="AO271" s="76">
        <v>5</v>
      </c>
      <c r="AP271" s="76"/>
      <c r="AQ271" s="76"/>
      <c r="AR271" s="76"/>
      <c r="AS271" s="76"/>
      <c r="AT271" s="76"/>
      <c r="AU271" s="76"/>
      <c r="AV271" s="76"/>
      <c r="AW271" s="76">
        <v>6</v>
      </c>
      <c r="AX271" s="76"/>
      <c r="AY271" s="76"/>
      <c r="AZ271" s="76"/>
      <c r="BA271" s="76"/>
      <c r="BB271" s="76"/>
      <c r="BC271" s="76"/>
      <c r="BD271" s="76"/>
      <c r="BE271" s="76">
        <v>7</v>
      </c>
      <c r="BF271" s="76"/>
      <c r="BG271" s="76"/>
      <c r="BH271" s="76"/>
      <c r="BI271" s="76"/>
      <c r="BJ271" s="76"/>
      <c r="BK271" s="76"/>
      <c r="BL271" s="76"/>
      <c r="BQ271" s="47"/>
      <c r="BR271" s="47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18" customHeight="1" x14ac:dyDescent="0.2">
      <c r="A272" s="76"/>
      <c r="B272" s="76"/>
      <c r="C272" s="76"/>
      <c r="D272" s="76"/>
      <c r="E272" s="76"/>
      <c r="F272" s="76"/>
      <c r="G272" s="124" t="s">
        <v>206</v>
      </c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6"/>
      <c r="AW272" s="78"/>
      <c r="AX272" s="78"/>
      <c r="AY272" s="78"/>
      <c r="AZ272" s="78"/>
      <c r="BA272" s="78"/>
      <c r="BB272" s="78"/>
      <c r="BC272" s="78"/>
      <c r="BD272" s="78"/>
      <c r="BE272" s="87"/>
      <c r="BF272" s="87"/>
      <c r="BG272" s="87"/>
      <c r="BH272" s="87"/>
      <c r="BI272" s="87"/>
      <c r="BJ272" s="87"/>
      <c r="BK272" s="87"/>
      <c r="BL272" s="87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78"/>
      <c r="B273" s="78"/>
      <c r="C273" s="78"/>
      <c r="D273" s="78"/>
      <c r="E273" s="78"/>
      <c r="F273" s="78"/>
      <c r="G273" s="96" t="s">
        <v>45</v>
      </c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82"/>
      <c r="AA273" s="82"/>
      <c r="AB273" s="82"/>
      <c r="AC273" s="82"/>
      <c r="AD273" s="82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7"/>
      <c r="AP273" s="77"/>
      <c r="AQ273" s="77"/>
      <c r="AR273" s="77"/>
      <c r="AS273" s="77"/>
      <c r="AT273" s="77"/>
      <c r="AU273" s="77"/>
      <c r="AV273" s="77"/>
      <c r="AW273" s="78"/>
      <c r="AX273" s="78"/>
      <c r="AY273" s="78"/>
      <c r="AZ273" s="78"/>
      <c r="BA273" s="78"/>
      <c r="BB273" s="78"/>
      <c r="BC273" s="78"/>
      <c r="BD273" s="78"/>
      <c r="BE273" s="87"/>
      <c r="BF273" s="87"/>
      <c r="BG273" s="87"/>
      <c r="BH273" s="87"/>
      <c r="BI273" s="87"/>
      <c r="BJ273" s="87"/>
      <c r="BK273" s="87"/>
      <c r="BL273" s="87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21" customHeight="1" x14ac:dyDescent="0.2">
      <c r="A274" s="78"/>
      <c r="B274" s="78"/>
      <c r="C274" s="78"/>
      <c r="D274" s="78"/>
      <c r="E274" s="78"/>
      <c r="F274" s="78"/>
      <c r="G274" s="106" t="s">
        <v>87</v>
      </c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76" t="s">
        <v>46</v>
      </c>
      <c r="AA274" s="76"/>
      <c r="AB274" s="76"/>
      <c r="AC274" s="76"/>
      <c r="AD274" s="76"/>
      <c r="AE274" s="76" t="s">
        <v>57</v>
      </c>
      <c r="AF274" s="76"/>
      <c r="AG274" s="76"/>
      <c r="AH274" s="76"/>
      <c r="AI274" s="76"/>
      <c r="AJ274" s="76"/>
      <c r="AK274" s="76"/>
      <c r="AL274" s="76"/>
      <c r="AM274" s="76"/>
      <c r="AN274" s="76"/>
      <c r="AO274" s="77">
        <v>8787843</v>
      </c>
      <c r="AP274" s="77">
        <v>8787843</v>
      </c>
      <c r="AQ274" s="77">
        <v>8787843</v>
      </c>
      <c r="AR274" s="77">
        <v>8787843</v>
      </c>
      <c r="AS274" s="77">
        <v>8787843</v>
      </c>
      <c r="AT274" s="77">
        <v>8787843</v>
      </c>
      <c r="AU274" s="77">
        <v>8787843</v>
      </c>
      <c r="AV274" s="77">
        <v>8787843</v>
      </c>
      <c r="AW274" s="78"/>
      <c r="AX274" s="78"/>
      <c r="AY274" s="78"/>
      <c r="AZ274" s="78"/>
      <c r="BA274" s="78"/>
      <c r="BB274" s="78"/>
      <c r="BC274" s="78"/>
      <c r="BD274" s="78"/>
      <c r="BE274" s="79">
        <f t="shared" ref="BE274:BE284" si="14">AO274+AW274</f>
        <v>8787843</v>
      </c>
      <c r="BF274" s="80"/>
      <c r="BG274" s="80"/>
      <c r="BH274" s="80"/>
      <c r="BI274" s="80"/>
      <c r="BJ274" s="80"/>
      <c r="BK274" s="80"/>
      <c r="BL274" s="81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21" customHeight="1" x14ac:dyDescent="0.2">
      <c r="A275" s="78"/>
      <c r="B275" s="78"/>
      <c r="C275" s="78"/>
      <c r="D275" s="78"/>
      <c r="E275" s="78"/>
      <c r="F275" s="78"/>
      <c r="G275" s="96" t="s">
        <v>48</v>
      </c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82"/>
      <c r="AA275" s="82"/>
      <c r="AB275" s="82"/>
      <c r="AC275" s="82"/>
      <c r="AD275" s="82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7"/>
      <c r="AP275" s="77"/>
      <c r="AQ275" s="77"/>
      <c r="AR275" s="77"/>
      <c r="AS275" s="77"/>
      <c r="AT275" s="77"/>
      <c r="AU275" s="77"/>
      <c r="AV275" s="77"/>
      <c r="AW275" s="78"/>
      <c r="AX275" s="78"/>
      <c r="AY275" s="78"/>
      <c r="AZ275" s="78"/>
      <c r="BA275" s="78"/>
      <c r="BB275" s="78"/>
      <c r="BC275" s="78"/>
      <c r="BD275" s="78"/>
      <c r="BE275" s="87"/>
      <c r="BF275" s="87"/>
      <c r="BG275" s="87"/>
      <c r="BH275" s="87"/>
      <c r="BI275" s="87"/>
      <c r="BJ275" s="87"/>
      <c r="BK275" s="87"/>
      <c r="BL275" s="87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21" customHeight="1" x14ac:dyDescent="0.2">
      <c r="A276" s="78"/>
      <c r="B276" s="78"/>
      <c r="C276" s="78"/>
      <c r="D276" s="78"/>
      <c r="E276" s="78"/>
      <c r="F276" s="78"/>
      <c r="G276" s="86" t="s">
        <v>133</v>
      </c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76" t="s">
        <v>47</v>
      </c>
      <c r="AA276" s="76"/>
      <c r="AB276" s="76"/>
      <c r="AC276" s="76"/>
      <c r="AD276" s="76"/>
      <c r="AE276" s="76" t="s">
        <v>141</v>
      </c>
      <c r="AF276" s="76"/>
      <c r="AG276" s="76"/>
      <c r="AH276" s="76"/>
      <c r="AI276" s="76"/>
      <c r="AJ276" s="76"/>
      <c r="AK276" s="76"/>
      <c r="AL276" s="76"/>
      <c r="AM276" s="76"/>
      <c r="AN276" s="76"/>
      <c r="AO276" s="123">
        <v>29</v>
      </c>
      <c r="AP276" s="123"/>
      <c r="AQ276" s="123"/>
      <c r="AR276" s="123"/>
      <c r="AS276" s="123"/>
      <c r="AT276" s="123"/>
      <c r="AU276" s="123"/>
      <c r="AV276" s="123"/>
      <c r="AW276" s="233"/>
      <c r="AX276" s="233"/>
      <c r="AY276" s="233"/>
      <c r="AZ276" s="233"/>
      <c r="BA276" s="233"/>
      <c r="BB276" s="233"/>
      <c r="BC276" s="233"/>
      <c r="BD276" s="233"/>
      <c r="BE276" s="123">
        <f t="shared" si="14"/>
        <v>29</v>
      </c>
      <c r="BF276" s="123"/>
      <c r="BG276" s="123"/>
      <c r="BH276" s="123"/>
      <c r="BI276" s="123"/>
      <c r="BJ276" s="123"/>
      <c r="BK276" s="123"/>
      <c r="BL276" s="123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49.5" customHeight="1" x14ac:dyDescent="0.2">
      <c r="A277" s="78"/>
      <c r="B277" s="78"/>
      <c r="C277" s="78"/>
      <c r="D277" s="78"/>
      <c r="E277" s="78"/>
      <c r="F277" s="78"/>
      <c r="G277" s="86" t="s">
        <v>134</v>
      </c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76" t="s">
        <v>47</v>
      </c>
      <c r="AA277" s="76"/>
      <c r="AB277" s="76"/>
      <c r="AC277" s="76"/>
      <c r="AD277" s="76"/>
      <c r="AE277" s="76" t="s">
        <v>58</v>
      </c>
      <c r="AF277" s="76"/>
      <c r="AG277" s="76"/>
      <c r="AH277" s="76"/>
      <c r="AI277" s="76"/>
      <c r="AJ277" s="76"/>
      <c r="AK277" s="76"/>
      <c r="AL277" s="76"/>
      <c r="AM277" s="76"/>
      <c r="AN277" s="76"/>
      <c r="AO277" s="123">
        <v>560</v>
      </c>
      <c r="AP277" s="123"/>
      <c r="AQ277" s="123"/>
      <c r="AR277" s="123"/>
      <c r="AS277" s="123"/>
      <c r="AT277" s="123"/>
      <c r="AU277" s="123"/>
      <c r="AV277" s="123"/>
      <c r="AW277" s="233"/>
      <c r="AX277" s="233"/>
      <c r="AY277" s="233"/>
      <c r="AZ277" s="233"/>
      <c r="BA277" s="233"/>
      <c r="BB277" s="233"/>
      <c r="BC277" s="233"/>
      <c r="BD277" s="233"/>
      <c r="BE277" s="123">
        <f t="shared" si="14"/>
        <v>560</v>
      </c>
      <c r="BF277" s="123"/>
      <c r="BG277" s="123"/>
      <c r="BH277" s="123"/>
      <c r="BI277" s="123"/>
      <c r="BJ277" s="123"/>
      <c r="BK277" s="123"/>
      <c r="BL277" s="123"/>
      <c r="BQ277" s="47"/>
      <c r="BR277" s="47"/>
      <c r="BS277" s="47"/>
      <c r="BT277" s="47"/>
      <c r="BU277" s="72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78"/>
      <c r="B278" s="78"/>
      <c r="C278" s="78"/>
      <c r="D278" s="78"/>
      <c r="E278" s="78"/>
      <c r="F278" s="78"/>
      <c r="G278" s="96" t="s">
        <v>49</v>
      </c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82"/>
      <c r="AA278" s="82"/>
      <c r="AB278" s="82"/>
      <c r="AC278" s="82"/>
      <c r="AD278" s="82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7"/>
      <c r="AP278" s="77"/>
      <c r="AQ278" s="77"/>
      <c r="AR278" s="77"/>
      <c r="AS278" s="77"/>
      <c r="AT278" s="77"/>
      <c r="AU278" s="77"/>
      <c r="AV278" s="77"/>
      <c r="AW278" s="78"/>
      <c r="AX278" s="78"/>
      <c r="AY278" s="78"/>
      <c r="AZ278" s="78"/>
      <c r="BA278" s="78"/>
      <c r="BB278" s="78"/>
      <c r="BC278" s="78"/>
      <c r="BD278" s="78"/>
      <c r="BE278" s="87"/>
      <c r="BF278" s="87"/>
      <c r="BG278" s="87"/>
      <c r="BH278" s="87"/>
      <c r="BI278" s="87"/>
      <c r="BJ278" s="87"/>
      <c r="BK278" s="87"/>
      <c r="BL278" s="87"/>
      <c r="BQ278" s="47"/>
      <c r="BR278" s="47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49.5" customHeight="1" x14ac:dyDescent="0.2">
      <c r="A279" s="78"/>
      <c r="B279" s="78"/>
      <c r="C279" s="78"/>
      <c r="D279" s="78"/>
      <c r="E279" s="78"/>
      <c r="F279" s="78"/>
      <c r="G279" s="106" t="s">
        <v>135</v>
      </c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76" t="s">
        <v>47</v>
      </c>
      <c r="AA279" s="76"/>
      <c r="AB279" s="76"/>
      <c r="AC279" s="76"/>
      <c r="AD279" s="76"/>
      <c r="AE279" s="76" t="s">
        <v>58</v>
      </c>
      <c r="AF279" s="76"/>
      <c r="AG279" s="76"/>
      <c r="AH279" s="76"/>
      <c r="AI279" s="76"/>
      <c r="AJ279" s="76"/>
      <c r="AK279" s="76"/>
      <c r="AL279" s="76"/>
      <c r="AM279" s="76"/>
      <c r="AN279" s="76"/>
      <c r="AO279" s="123">
        <f>AO277/14</f>
        <v>40</v>
      </c>
      <c r="AP279" s="123"/>
      <c r="AQ279" s="123"/>
      <c r="AR279" s="123"/>
      <c r="AS279" s="123"/>
      <c r="AT279" s="123"/>
      <c r="AU279" s="123"/>
      <c r="AV279" s="123"/>
      <c r="AW279" s="233"/>
      <c r="AX279" s="233"/>
      <c r="AY279" s="233"/>
      <c r="AZ279" s="233"/>
      <c r="BA279" s="233"/>
      <c r="BB279" s="233"/>
      <c r="BC279" s="233"/>
      <c r="BD279" s="233"/>
      <c r="BE279" s="123">
        <f t="shared" si="14"/>
        <v>40</v>
      </c>
      <c r="BF279" s="123"/>
      <c r="BG279" s="123"/>
      <c r="BH279" s="123"/>
      <c r="BI279" s="123"/>
      <c r="BJ279" s="123"/>
      <c r="BK279" s="123"/>
      <c r="BL279" s="123"/>
      <c r="BQ279" s="47"/>
      <c r="BR279" s="47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21" customHeight="1" x14ac:dyDescent="0.2">
      <c r="A280" s="78"/>
      <c r="B280" s="78"/>
      <c r="C280" s="78"/>
      <c r="D280" s="78"/>
      <c r="E280" s="78"/>
      <c r="F280" s="78"/>
      <c r="G280" s="86" t="s">
        <v>136</v>
      </c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76" t="s">
        <v>46</v>
      </c>
      <c r="AA280" s="76"/>
      <c r="AB280" s="76"/>
      <c r="AC280" s="76"/>
      <c r="AD280" s="76"/>
      <c r="AE280" s="76" t="s">
        <v>58</v>
      </c>
      <c r="AF280" s="76"/>
      <c r="AG280" s="76"/>
      <c r="AH280" s="76"/>
      <c r="AI280" s="76"/>
      <c r="AJ280" s="76"/>
      <c r="AK280" s="76"/>
      <c r="AL280" s="76"/>
      <c r="AM280" s="76"/>
      <c r="AN280" s="76"/>
      <c r="AO280" s="77">
        <f>6793082/AO276</f>
        <v>234244.20689655171</v>
      </c>
      <c r="AP280" s="77" t="e">
        <f t="shared" ref="AP280:AV280" si="15">6793082/AP276</f>
        <v>#DIV/0!</v>
      </c>
      <c r="AQ280" s="77" t="e">
        <f t="shared" si="15"/>
        <v>#DIV/0!</v>
      </c>
      <c r="AR280" s="77" t="e">
        <f t="shared" si="15"/>
        <v>#DIV/0!</v>
      </c>
      <c r="AS280" s="77" t="e">
        <f t="shared" si="15"/>
        <v>#DIV/0!</v>
      </c>
      <c r="AT280" s="77" t="e">
        <f t="shared" si="15"/>
        <v>#DIV/0!</v>
      </c>
      <c r="AU280" s="77" t="e">
        <f t="shared" si="15"/>
        <v>#DIV/0!</v>
      </c>
      <c r="AV280" s="77" t="e">
        <f t="shared" si="15"/>
        <v>#DIV/0!</v>
      </c>
      <c r="AW280" s="78"/>
      <c r="AX280" s="78"/>
      <c r="AY280" s="78"/>
      <c r="AZ280" s="78"/>
      <c r="BA280" s="78"/>
      <c r="BB280" s="78"/>
      <c r="BC280" s="78"/>
      <c r="BD280" s="78"/>
      <c r="BE280" s="77">
        <f t="shared" si="14"/>
        <v>234244.20689655171</v>
      </c>
      <c r="BF280" s="77"/>
      <c r="BG280" s="77"/>
      <c r="BH280" s="77"/>
      <c r="BI280" s="77"/>
      <c r="BJ280" s="77"/>
      <c r="BK280" s="77"/>
      <c r="BL280" s="77"/>
      <c r="BQ280" s="47"/>
      <c r="BR280" s="47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35.25" customHeight="1" x14ac:dyDescent="0.2">
      <c r="A281" s="78"/>
      <c r="B281" s="78"/>
      <c r="C281" s="78"/>
      <c r="D281" s="78"/>
      <c r="E281" s="78"/>
      <c r="F281" s="78"/>
      <c r="G281" s="86" t="s">
        <v>137</v>
      </c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76" t="s">
        <v>46</v>
      </c>
      <c r="AA281" s="76"/>
      <c r="AB281" s="76"/>
      <c r="AC281" s="76"/>
      <c r="AD281" s="76"/>
      <c r="AE281" s="76" t="s">
        <v>58</v>
      </c>
      <c r="AF281" s="76"/>
      <c r="AG281" s="76"/>
      <c r="AH281" s="76"/>
      <c r="AI281" s="76"/>
      <c r="AJ281" s="76"/>
      <c r="AK281" s="76"/>
      <c r="AL281" s="76"/>
      <c r="AM281" s="76"/>
      <c r="AN281" s="76"/>
      <c r="AO281" s="77">
        <f t="shared" ref="AO281:AV281" si="16">109098/AO276</f>
        <v>3762</v>
      </c>
      <c r="AP281" s="77" t="e">
        <f t="shared" si="16"/>
        <v>#DIV/0!</v>
      </c>
      <c r="AQ281" s="77" t="e">
        <f t="shared" si="16"/>
        <v>#DIV/0!</v>
      </c>
      <c r="AR281" s="77" t="e">
        <f t="shared" si="16"/>
        <v>#DIV/0!</v>
      </c>
      <c r="AS281" s="77" t="e">
        <f t="shared" si="16"/>
        <v>#DIV/0!</v>
      </c>
      <c r="AT281" s="77" t="e">
        <f t="shared" si="16"/>
        <v>#DIV/0!</v>
      </c>
      <c r="AU281" s="77" t="e">
        <f t="shared" si="16"/>
        <v>#DIV/0!</v>
      </c>
      <c r="AV281" s="77" t="e">
        <f t="shared" si="16"/>
        <v>#DIV/0!</v>
      </c>
      <c r="AW281" s="78"/>
      <c r="AX281" s="78"/>
      <c r="AY281" s="78"/>
      <c r="AZ281" s="78"/>
      <c r="BA281" s="78"/>
      <c r="BB281" s="78"/>
      <c r="BC281" s="78"/>
      <c r="BD281" s="78"/>
      <c r="BE281" s="77">
        <f t="shared" si="14"/>
        <v>3762</v>
      </c>
      <c r="BF281" s="77"/>
      <c r="BG281" s="77"/>
      <c r="BH281" s="77"/>
      <c r="BI281" s="77"/>
      <c r="BJ281" s="77"/>
      <c r="BK281" s="77"/>
      <c r="BL281" s="77"/>
      <c r="BQ281" s="47"/>
      <c r="BR281" s="47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36" customHeight="1" x14ac:dyDescent="0.2">
      <c r="A282" s="78"/>
      <c r="B282" s="78"/>
      <c r="C282" s="78"/>
      <c r="D282" s="78"/>
      <c r="E282" s="78"/>
      <c r="F282" s="78"/>
      <c r="G282" s="86" t="s">
        <v>138</v>
      </c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76" t="s">
        <v>46</v>
      </c>
      <c r="AA282" s="76"/>
      <c r="AB282" s="76"/>
      <c r="AC282" s="76"/>
      <c r="AD282" s="76"/>
      <c r="AE282" s="76" t="s">
        <v>58</v>
      </c>
      <c r="AF282" s="76"/>
      <c r="AG282" s="76"/>
      <c r="AH282" s="76"/>
      <c r="AI282" s="76"/>
      <c r="AJ282" s="76"/>
      <c r="AK282" s="76"/>
      <c r="AL282" s="76"/>
      <c r="AM282" s="76"/>
      <c r="AN282" s="76"/>
      <c r="AO282" s="77">
        <f t="shared" ref="AO282:AV282" si="17">290885/AO276</f>
        <v>10030.51724137931</v>
      </c>
      <c r="AP282" s="77" t="e">
        <f t="shared" si="17"/>
        <v>#DIV/0!</v>
      </c>
      <c r="AQ282" s="77" t="e">
        <f t="shared" si="17"/>
        <v>#DIV/0!</v>
      </c>
      <c r="AR282" s="77" t="e">
        <f t="shared" si="17"/>
        <v>#DIV/0!</v>
      </c>
      <c r="AS282" s="77" t="e">
        <f t="shared" si="17"/>
        <v>#DIV/0!</v>
      </c>
      <c r="AT282" s="77" t="e">
        <f t="shared" si="17"/>
        <v>#DIV/0!</v>
      </c>
      <c r="AU282" s="77" t="e">
        <f t="shared" si="17"/>
        <v>#DIV/0!</v>
      </c>
      <c r="AV282" s="77" t="e">
        <f t="shared" si="17"/>
        <v>#DIV/0!</v>
      </c>
      <c r="AW282" s="78"/>
      <c r="AX282" s="78"/>
      <c r="AY282" s="78"/>
      <c r="AZ282" s="78"/>
      <c r="BA282" s="78"/>
      <c r="BB282" s="78"/>
      <c r="BC282" s="78"/>
      <c r="BD282" s="78"/>
      <c r="BE282" s="77">
        <f t="shared" si="14"/>
        <v>10030.51724137931</v>
      </c>
      <c r="BF282" s="77"/>
      <c r="BG282" s="77"/>
      <c r="BH282" s="77"/>
      <c r="BI282" s="77"/>
      <c r="BJ282" s="77"/>
      <c r="BK282" s="77"/>
      <c r="BL282" s="77"/>
      <c r="BQ282" s="47"/>
      <c r="BR282" s="47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18" customHeight="1" x14ac:dyDescent="0.2">
      <c r="A283" s="78"/>
      <c r="B283" s="78"/>
      <c r="C283" s="78"/>
      <c r="D283" s="78"/>
      <c r="E283" s="78"/>
      <c r="F283" s="78"/>
      <c r="G283" s="232" t="s">
        <v>50</v>
      </c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82"/>
      <c r="AA283" s="82"/>
      <c r="AB283" s="82"/>
      <c r="AC283" s="82"/>
      <c r="AD283" s="82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7"/>
      <c r="AP283" s="77"/>
      <c r="AQ283" s="77"/>
      <c r="AR283" s="77"/>
      <c r="AS283" s="77"/>
      <c r="AT283" s="77"/>
      <c r="AU283" s="77"/>
      <c r="AV283" s="77"/>
      <c r="AW283" s="78"/>
      <c r="AX283" s="78"/>
      <c r="AY283" s="78"/>
      <c r="AZ283" s="78"/>
      <c r="BA283" s="78"/>
      <c r="BB283" s="78"/>
      <c r="BC283" s="78"/>
      <c r="BD283" s="78"/>
      <c r="BE283" s="87"/>
      <c r="BF283" s="87"/>
      <c r="BG283" s="87"/>
      <c r="BH283" s="87"/>
      <c r="BI283" s="87"/>
      <c r="BJ283" s="87"/>
      <c r="BK283" s="87"/>
      <c r="BL283" s="87"/>
      <c r="BQ283" s="47"/>
      <c r="BR283" s="47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77.25" customHeight="1" x14ac:dyDescent="0.2">
      <c r="A284" s="78"/>
      <c r="B284" s="78"/>
      <c r="C284" s="78"/>
      <c r="D284" s="78"/>
      <c r="E284" s="78"/>
      <c r="F284" s="78"/>
      <c r="G284" s="86" t="s">
        <v>235</v>
      </c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76" t="s">
        <v>51</v>
      </c>
      <c r="AA284" s="76"/>
      <c r="AB284" s="76"/>
      <c r="AC284" s="76"/>
      <c r="AD284" s="76"/>
      <c r="AE284" s="76" t="s">
        <v>58</v>
      </c>
      <c r="AF284" s="76"/>
      <c r="AG284" s="76"/>
      <c r="AH284" s="76"/>
      <c r="AI284" s="76"/>
      <c r="AJ284" s="76"/>
      <c r="AK284" s="76"/>
      <c r="AL284" s="76"/>
      <c r="AM284" s="76"/>
      <c r="AN284" s="76"/>
      <c r="AO284" s="167">
        <v>100</v>
      </c>
      <c r="AP284" s="167"/>
      <c r="AQ284" s="167"/>
      <c r="AR284" s="167"/>
      <c r="AS284" s="167"/>
      <c r="AT284" s="167"/>
      <c r="AU284" s="167"/>
      <c r="AV284" s="167"/>
      <c r="AW284" s="78"/>
      <c r="AX284" s="78"/>
      <c r="AY284" s="78"/>
      <c r="AZ284" s="78"/>
      <c r="BA284" s="78"/>
      <c r="BB284" s="78"/>
      <c r="BC284" s="78"/>
      <c r="BD284" s="78"/>
      <c r="BE284" s="87">
        <f t="shared" si="14"/>
        <v>100</v>
      </c>
      <c r="BF284" s="87"/>
      <c r="BG284" s="87"/>
      <c r="BH284" s="87"/>
      <c r="BI284" s="87"/>
      <c r="BJ284" s="87"/>
      <c r="BK284" s="87"/>
      <c r="BL284" s="87"/>
      <c r="BQ284" s="47"/>
      <c r="BR284" s="47"/>
      <c r="BS284" s="47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22.5" customHeight="1" x14ac:dyDescent="0.2">
      <c r="G285" s="43"/>
      <c r="H285" s="43"/>
      <c r="I285" s="43"/>
      <c r="J285" s="43"/>
      <c r="K285" s="43"/>
      <c r="L285" s="43"/>
      <c r="M285" s="43"/>
      <c r="N285" s="43"/>
      <c r="O285" s="43"/>
      <c r="BQ285" s="47"/>
      <c r="BR285" s="47"/>
      <c r="BS285" s="47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31.5" customHeight="1" x14ac:dyDescent="0.25">
      <c r="A286" s="184" t="s">
        <v>184</v>
      </c>
      <c r="B286" s="184"/>
      <c r="C286" s="184"/>
      <c r="D286" s="184"/>
      <c r="E286" s="184"/>
      <c r="F286" s="184"/>
      <c r="G286" s="184"/>
      <c r="H286" s="184"/>
      <c r="I286" s="184"/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67"/>
      <c r="AO286" s="169" t="s">
        <v>201</v>
      </c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</row>
    <row r="287" spans="1:85" ht="31.5" customHeight="1" x14ac:dyDescent="0.2">
      <c r="W287" s="171" t="s">
        <v>5</v>
      </c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O287" s="168" t="s">
        <v>200</v>
      </c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</row>
    <row r="288" spans="1:85" ht="15.75" customHeight="1" x14ac:dyDescent="0.2">
      <c r="A288" s="185" t="s">
        <v>3</v>
      </c>
      <c r="B288" s="185"/>
      <c r="C288" s="185"/>
      <c r="D288" s="185"/>
      <c r="E288" s="185"/>
      <c r="F288" s="185"/>
    </row>
    <row r="289" spans="1:59" ht="17.25" customHeight="1" x14ac:dyDescent="0.25">
      <c r="A289" s="183" t="s">
        <v>53</v>
      </c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</row>
    <row r="290" spans="1:59" ht="15.75" customHeight="1" x14ac:dyDescent="0.2">
      <c r="A290" s="52" t="s">
        <v>30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</row>
    <row r="291" spans="1:59" ht="10.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59" ht="15.75" customHeight="1" x14ac:dyDescent="0.25">
      <c r="A292" s="181" t="s">
        <v>54</v>
      </c>
      <c r="B292" s="181"/>
      <c r="C292" s="181"/>
      <c r="D292" s="181"/>
      <c r="E292" s="181"/>
      <c r="F292" s="181"/>
      <c r="G292" s="181"/>
      <c r="H292" s="181"/>
      <c r="I292" s="181"/>
      <c r="J292" s="181"/>
      <c r="K292" s="181"/>
      <c r="L292" s="181"/>
      <c r="M292" s="181"/>
      <c r="N292" s="181"/>
      <c r="O292" s="181"/>
      <c r="P292" s="181"/>
      <c r="Q292" s="181"/>
      <c r="R292" s="181"/>
      <c r="S292" s="181"/>
      <c r="T292" s="181"/>
      <c r="U292" s="181"/>
      <c r="V292" s="181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24"/>
      <c r="AO292" s="169" t="s">
        <v>199</v>
      </c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</row>
    <row r="293" spans="1:59" x14ac:dyDescent="0.2">
      <c r="W293" s="171" t="s">
        <v>5</v>
      </c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O293" s="168" t="s">
        <v>200</v>
      </c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</row>
    <row r="294" spans="1:59" ht="16.5" customHeight="1" x14ac:dyDescent="0.2">
      <c r="A294" s="180">
        <f>AO7</f>
        <v>44949</v>
      </c>
      <c r="B294" s="180"/>
      <c r="C294" s="180"/>
      <c r="D294" s="180"/>
      <c r="E294" s="180"/>
      <c r="F294" s="180"/>
      <c r="G294" s="180"/>
      <c r="H294" s="180"/>
    </row>
    <row r="295" spans="1:59" ht="16.5" customHeight="1" x14ac:dyDescent="0.2">
      <c r="A295" s="179" t="s">
        <v>28</v>
      </c>
      <c r="B295" s="179"/>
      <c r="C295" s="179"/>
      <c r="D295" s="179"/>
      <c r="E295" s="179"/>
      <c r="F295" s="179"/>
      <c r="G295" s="179"/>
      <c r="H295" s="179"/>
      <c r="I295" s="54"/>
      <c r="J295" s="54"/>
      <c r="K295" s="54"/>
      <c r="L295" s="54"/>
      <c r="M295" s="54"/>
      <c r="N295" s="54"/>
      <c r="O295" s="54"/>
      <c r="P295" s="54"/>
      <c r="Q295" s="54"/>
    </row>
    <row r="296" spans="1:59" ht="15.75" customHeight="1" x14ac:dyDescent="0.2">
      <c r="A296" s="1" t="s">
        <v>29</v>
      </c>
    </row>
  </sheetData>
  <mergeCells count="1520">
    <mergeCell ref="BE250:BL250"/>
    <mergeCell ref="AW250:BD250"/>
    <mergeCell ref="Z250:AD250"/>
    <mergeCell ref="AE249:AN250"/>
    <mergeCell ref="AO250:AV250"/>
    <mergeCell ref="BE249:BL249"/>
    <mergeCell ref="AW249:BD249"/>
    <mergeCell ref="G221:Y221"/>
    <mergeCell ref="G224:Y224"/>
    <mergeCell ref="G236:Y236"/>
    <mergeCell ref="A223:F223"/>
    <mergeCell ref="A222:F222"/>
    <mergeCell ref="G232:Y232"/>
    <mergeCell ref="G235:Y235"/>
    <mergeCell ref="A224:F224"/>
    <mergeCell ref="A233:F233"/>
    <mergeCell ref="G233:Y233"/>
    <mergeCell ref="Z220:AD220"/>
    <mergeCell ref="Z215:AD215"/>
    <mergeCell ref="AE187:AN187"/>
    <mergeCell ref="G219:Y219"/>
    <mergeCell ref="A219:F219"/>
    <mergeCell ref="A220:F220"/>
    <mergeCell ref="AE208:AN208"/>
    <mergeCell ref="Z218:AD218"/>
    <mergeCell ref="Z219:AD219"/>
    <mergeCell ref="AE219:AN219"/>
    <mergeCell ref="AO216:AV216"/>
    <mergeCell ref="AO201:AV201"/>
    <mergeCell ref="AO208:AV208"/>
    <mergeCell ref="Z231:AD231"/>
    <mergeCell ref="Z146:AD146"/>
    <mergeCell ref="Z147:AD147"/>
    <mergeCell ref="AE221:AN221"/>
    <mergeCell ref="AE210:AN210"/>
    <mergeCell ref="AE181:AN181"/>
    <mergeCell ref="AE151:AN151"/>
    <mergeCell ref="G143:Y143"/>
    <mergeCell ref="Z116:AD116"/>
    <mergeCell ref="Z209:AD209"/>
    <mergeCell ref="Z207:AD207"/>
    <mergeCell ref="G209:Y209"/>
    <mergeCell ref="G207:Y207"/>
    <mergeCell ref="Z208:AD208"/>
    <mergeCell ref="Z182:AD182"/>
    <mergeCell ref="Z133:AD133"/>
    <mergeCell ref="G138:Y138"/>
    <mergeCell ref="AE144:AN144"/>
    <mergeCell ref="AE168:AN168"/>
    <mergeCell ref="AE115:AN115"/>
    <mergeCell ref="G165:AV165"/>
    <mergeCell ref="AO146:AV146"/>
    <mergeCell ref="AO147:AV147"/>
    <mergeCell ref="AE117:AN117"/>
    <mergeCell ref="AO117:AV117"/>
    <mergeCell ref="Z144:AD144"/>
    <mergeCell ref="G145:Y145"/>
    <mergeCell ref="AW124:BD124"/>
    <mergeCell ref="AO121:AV121"/>
    <mergeCell ref="AO168:AV168"/>
    <mergeCell ref="AO144:AV144"/>
    <mergeCell ref="AE147:AN147"/>
    <mergeCell ref="AO152:AV152"/>
    <mergeCell ref="AO167:AV167"/>
    <mergeCell ref="AO166:AV166"/>
    <mergeCell ref="AO157:AV157"/>
    <mergeCell ref="AO163:AV163"/>
    <mergeCell ref="AE140:AN140"/>
    <mergeCell ref="AE134:AN134"/>
    <mergeCell ref="AW127:BD127"/>
    <mergeCell ref="AO118:AV118"/>
    <mergeCell ref="AW120:BD120"/>
    <mergeCell ref="AO119:AV119"/>
    <mergeCell ref="AO125:AV125"/>
    <mergeCell ref="AW126:BD126"/>
    <mergeCell ref="AW125:BD125"/>
    <mergeCell ref="AW123:BD123"/>
    <mergeCell ref="AE131:AN131"/>
    <mergeCell ref="AO136:AV136"/>
    <mergeCell ref="AW138:BD138"/>
    <mergeCell ref="AW136:BD136"/>
    <mergeCell ref="AO137:AV137"/>
    <mergeCell ref="AE133:AN133"/>
    <mergeCell ref="AW142:BD142"/>
    <mergeCell ref="AW116:BD116"/>
    <mergeCell ref="AE126:AN126"/>
    <mergeCell ref="AE132:AN132"/>
    <mergeCell ref="AO141:AV141"/>
    <mergeCell ref="AO116:AV116"/>
    <mergeCell ref="AE141:AN141"/>
    <mergeCell ref="AO128:AV128"/>
    <mergeCell ref="AO138:AV138"/>
    <mergeCell ref="AW132:BD132"/>
    <mergeCell ref="AO115:AV115"/>
    <mergeCell ref="AO135:AV135"/>
    <mergeCell ref="AE116:AN116"/>
    <mergeCell ref="Z128:AD128"/>
    <mergeCell ref="G137:Y137"/>
    <mergeCell ref="G136:Y136"/>
    <mergeCell ref="G120:Y120"/>
    <mergeCell ref="G125:AN125"/>
    <mergeCell ref="G123:Y123"/>
    <mergeCell ref="AE129:AN129"/>
    <mergeCell ref="G151:Y151"/>
    <mergeCell ref="G152:Y152"/>
    <mergeCell ref="AO114:AV114"/>
    <mergeCell ref="AO150:AV150"/>
    <mergeCell ref="AO134:AV134"/>
    <mergeCell ref="AO143:AV143"/>
    <mergeCell ref="AO123:AV123"/>
    <mergeCell ref="AO124:AV124"/>
    <mergeCell ref="AO132:AV132"/>
    <mergeCell ref="AO126:AV126"/>
    <mergeCell ref="AE114:AN114"/>
    <mergeCell ref="AO164:AV164"/>
    <mergeCell ref="AE107:AN107"/>
    <mergeCell ref="G166:Y166"/>
    <mergeCell ref="G147:Y147"/>
    <mergeCell ref="AE161:AN161"/>
    <mergeCell ref="G146:Y146"/>
    <mergeCell ref="AE152:AN152"/>
    <mergeCell ref="G150:Y150"/>
    <mergeCell ref="Z108:AD108"/>
    <mergeCell ref="AE111:AN111"/>
    <mergeCell ref="AE112:AN112"/>
    <mergeCell ref="Z117:AD117"/>
    <mergeCell ref="Z121:AD121"/>
    <mergeCell ref="Z123:AD123"/>
    <mergeCell ref="BE188:BL188"/>
    <mergeCell ref="AO170:AV170"/>
    <mergeCell ref="AO172:AV172"/>
    <mergeCell ref="AO171:AV171"/>
    <mergeCell ref="AE179:AN179"/>
    <mergeCell ref="AW189:BD189"/>
    <mergeCell ref="AW101:BD101"/>
    <mergeCell ref="AE106:AN106"/>
    <mergeCell ref="AW107:BD107"/>
    <mergeCell ref="AO106:AV106"/>
    <mergeCell ref="AO107:AV107"/>
    <mergeCell ref="AO104:AV104"/>
    <mergeCell ref="AW104:BD104"/>
    <mergeCell ref="AO169:AV169"/>
    <mergeCell ref="AO173:AV173"/>
    <mergeCell ref="BE230:BL230"/>
    <mergeCell ref="AO210:AV210"/>
    <mergeCell ref="G192:Y192"/>
    <mergeCell ref="G186:Y186"/>
    <mergeCell ref="AW193:BD193"/>
    <mergeCell ref="BE192:BL192"/>
    <mergeCell ref="BE189:BL189"/>
    <mergeCell ref="AW188:BD188"/>
    <mergeCell ref="AO202:AV202"/>
    <mergeCell ref="AE204:AN204"/>
    <mergeCell ref="AE215:AN215"/>
    <mergeCell ref="AO215:AV215"/>
    <mergeCell ref="Z240:AD240"/>
    <mergeCell ref="Z237:AD237"/>
    <mergeCell ref="Z239:AD239"/>
    <mergeCell ref="AE236:AN236"/>
    <mergeCell ref="AE237:AN237"/>
    <mergeCell ref="Z236:AD236"/>
    <mergeCell ref="AE238:AN238"/>
    <mergeCell ref="AO224:AV224"/>
    <mergeCell ref="AO222:AV222"/>
    <mergeCell ref="AO214:AV214"/>
    <mergeCell ref="AE209:AN209"/>
    <mergeCell ref="G208:Y208"/>
    <mergeCell ref="Z238:AD238"/>
    <mergeCell ref="G215:Y215"/>
    <mergeCell ref="AE214:AN214"/>
    <mergeCell ref="AO219:AV219"/>
    <mergeCell ref="AO212:AV212"/>
    <mergeCell ref="AO223:AV223"/>
    <mergeCell ref="AO220:AV220"/>
    <mergeCell ref="AO218:AV218"/>
    <mergeCell ref="AE218:AN218"/>
    <mergeCell ref="AE223:AN223"/>
    <mergeCell ref="AO221:AV221"/>
    <mergeCell ref="BT93:CA93"/>
    <mergeCell ref="AW185:BD185"/>
    <mergeCell ref="AO185:AV185"/>
    <mergeCell ref="AO181:AV181"/>
    <mergeCell ref="BE185:BL185"/>
    <mergeCell ref="BE254:BL254"/>
    <mergeCell ref="AE284:AN284"/>
    <mergeCell ref="AE282:AN282"/>
    <mergeCell ref="BE280:BL280"/>
    <mergeCell ref="BE281:BL281"/>
    <mergeCell ref="BE282:BL282"/>
    <mergeCell ref="AO284:AV284"/>
    <mergeCell ref="AE283:AN283"/>
    <mergeCell ref="BE284:BL284"/>
    <mergeCell ref="AW284:BD284"/>
    <mergeCell ref="AW283:BD283"/>
    <mergeCell ref="BE283:BL283"/>
    <mergeCell ref="AO282:AV282"/>
    <mergeCell ref="AW282:BD282"/>
    <mergeCell ref="AO283:AV283"/>
    <mergeCell ref="AO262:AV262"/>
    <mergeCell ref="AW275:BD275"/>
    <mergeCell ref="AW277:BD277"/>
    <mergeCell ref="BE275:BL275"/>
    <mergeCell ref="AO258:AV258"/>
    <mergeCell ref="AW273:BD273"/>
    <mergeCell ref="AO259:AV259"/>
    <mergeCell ref="AO265:AV265"/>
    <mergeCell ref="AO273:AV273"/>
    <mergeCell ref="AO275:AV275"/>
    <mergeCell ref="AW281:BD281"/>
    <mergeCell ref="AO280:AV280"/>
    <mergeCell ref="AW276:BD276"/>
    <mergeCell ref="AO281:AV281"/>
    <mergeCell ref="AW280:BD280"/>
    <mergeCell ref="AO256:AV256"/>
    <mergeCell ref="AO274:AV274"/>
    <mergeCell ref="AO267:AV267"/>
    <mergeCell ref="AO266:AV266"/>
    <mergeCell ref="AW274:BD274"/>
    <mergeCell ref="AO268:AV268"/>
    <mergeCell ref="BE279:BL279"/>
    <mergeCell ref="AW278:BD278"/>
    <mergeCell ref="BE277:BL277"/>
    <mergeCell ref="BE276:BL276"/>
    <mergeCell ref="BE278:BL278"/>
    <mergeCell ref="AW279:BD279"/>
    <mergeCell ref="BE274:BL274"/>
    <mergeCell ref="AO271:AV271"/>
    <mergeCell ref="Z281:AD281"/>
    <mergeCell ref="AO278:AV278"/>
    <mergeCell ref="AE281:AN281"/>
    <mergeCell ref="AE280:AN280"/>
    <mergeCell ref="Z280:AD280"/>
    <mergeCell ref="AE259:AN259"/>
    <mergeCell ref="AE273:AN273"/>
    <mergeCell ref="AO279:AV279"/>
    <mergeCell ref="AE275:AN275"/>
    <mergeCell ref="AE274:AN274"/>
    <mergeCell ref="Z274:AD274"/>
    <mergeCell ref="Z253:AD253"/>
    <mergeCell ref="Z254:AD254"/>
    <mergeCell ref="AO249:AV249"/>
    <mergeCell ref="Z249:AD249"/>
    <mergeCell ref="Z256:AD256"/>
    <mergeCell ref="AO253:AV253"/>
    <mergeCell ref="AE271:AN271"/>
    <mergeCell ref="Z261:AD261"/>
    <mergeCell ref="AO261:AV261"/>
    <mergeCell ref="G262:Y262"/>
    <mergeCell ref="G260:AN260"/>
    <mergeCell ref="G251:Y251"/>
    <mergeCell ref="G258:Y258"/>
    <mergeCell ref="G254:Y254"/>
    <mergeCell ref="Z262:AD262"/>
    <mergeCell ref="G261:Y261"/>
    <mergeCell ref="AE256:AN256"/>
    <mergeCell ref="AE261:AN261"/>
    <mergeCell ref="Z259:AD259"/>
    <mergeCell ref="Z284:AD284"/>
    <mergeCell ref="A284:F284"/>
    <mergeCell ref="Z282:AD282"/>
    <mergeCell ref="Z283:AD283"/>
    <mergeCell ref="A283:F283"/>
    <mergeCell ref="A282:F282"/>
    <mergeCell ref="G284:Y284"/>
    <mergeCell ref="G283:Y283"/>
    <mergeCell ref="A272:F272"/>
    <mergeCell ref="AE279:AN279"/>
    <mergeCell ref="AO277:AV277"/>
    <mergeCell ref="AO276:AV276"/>
    <mergeCell ref="AE277:AN277"/>
    <mergeCell ref="Z276:AD276"/>
    <mergeCell ref="AE276:AN276"/>
    <mergeCell ref="Z277:AD277"/>
    <mergeCell ref="AE278:AN278"/>
    <mergeCell ref="Z279:AD279"/>
    <mergeCell ref="A271:F271"/>
    <mergeCell ref="G267:Y267"/>
    <mergeCell ref="Z270:AD270"/>
    <mergeCell ref="G268:Y268"/>
    <mergeCell ref="Z267:AD267"/>
    <mergeCell ref="Z271:AD271"/>
    <mergeCell ref="A268:F268"/>
    <mergeCell ref="A267:F267"/>
    <mergeCell ref="G273:Y273"/>
    <mergeCell ref="AE267:AN267"/>
    <mergeCell ref="G272:AV272"/>
    <mergeCell ref="A270:F270"/>
    <mergeCell ref="G271:Y271"/>
    <mergeCell ref="A273:F273"/>
    <mergeCell ref="AE268:AN268"/>
    <mergeCell ref="AE270:AN270"/>
    <mergeCell ref="AO270:AV270"/>
    <mergeCell ref="G270:Y270"/>
    <mergeCell ref="A262:F262"/>
    <mergeCell ref="G265:Y265"/>
    <mergeCell ref="Z266:AD266"/>
    <mergeCell ref="A263:F263"/>
    <mergeCell ref="G263:Y263"/>
    <mergeCell ref="A265:F265"/>
    <mergeCell ref="A266:F266"/>
    <mergeCell ref="G266:Y266"/>
    <mergeCell ref="Z264:AD264"/>
    <mergeCell ref="G264:Y264"/>
    <mergeCell ref="G276:Y276"/>
    <mergeCell ref="G277:Y277"/>
    <mergeCell ref="A280:F280"/>
    <mergeCell ref="A278:F278"/>
    <mergeCell ref="A279:F279"/>
    <mergeCell ref="G280:Y280"/>
    <mergeCell ref="Z275:AD275"/>
    <mergeCell ref="A276:F276"/>
    <mergeCell ref="A277:F277"/>
    <mergeCell ref="AO264:AV264"/>
    <mergeCell ref="A274:F274"/>
    <mergeCell ref="Z268:AD268"/>
    <mergeCell ref="G274:Y274"/>
    <mergeCell ref="G275:Y275"/>
    <mergeCell ref="Z273:AD273"/>
    <mergeCell ref="A275:F275"/>
    <mergeCell ref="AE258:AN258"/>
    <mergeCell ref="AW252:BD252"/>
    <mergeCell ref="AO260:AV260"/>
    <mergeCell ref="A264:F264"/>
    <mergeCell ref="Z265:AD265"/>
    <mergeCell ref="AE262:AN262"/>
    <mergeCell ref="Z263:AD263"/>
    <mergeCell ref="AE264:AN264"/>
    <mergeCell ref="AE263:AN263"/>
    <mergeCell ref="AE265:AN265"/>
    <mergeCell ref="AE266:AN266"/>
    <mergeCell ref="AO263:AV263"/>
    <mergeCell ref="BE271:BL271"/>
    <mergeCell ref="BE264:BL264"/>
    <mergeCell ref="BE265:BL265"/>
    <mergeCell ref="AW266:BD266"/>
    <mergeCell ref="AW268:BD268"/>
    <mergeCell ref="AW267:BD267"/>
    <mergeCell ref="AW264:BD264"/>
    <mergeCell ref="AW263:BD263"/>
    <mergeCell ref="AE251:AN251"/>
    <mergeCell ref="AW253:BD253"/>
    <mergeCell ref="AW256:BD256"/>
    <mergeCell ref="AO251:AV251"/>
    <mergeCell ref="AO254:AV254"/>
    <mergeCell ref="AE252:AN252"/>
    <mergeCell ref="AO252:AV252"/>
    <mergeCell ref="AE253:AN253"/>
    <mergeCell ref="AW254:BD254"/>
    <mergeCell ref="BE272:BL272"/>
    <mergeCell ref="AW272:BD272"/>
    <mergeCell ref="AW262:BD262"/>
    <mergeCell ref="BE251:BL251"/>
    <mergeCell ref="BE263:BL263"/>
    <mergeCell ref="AW270:BD270"/>
    <mergeCell ref="AW271:BD271"/>
    <mergeCell ref="BE253:BL253"/>
    <mergeCell ref="BE261:BL261"/>
    <mergeCell ref="AW265:BD265"/>
    <mergeCell ref="A178:F178"/>
    <mergeCell ref="A164:F164"/>
    <mergeCell ref="A163:F163"/>
    <mergeCell ref="A154:F154"/>
    <mergeCell ref="A168:F168"/>
    <mergeCell ref="A177:F177"/>
    <mergeCell ref="A169:F169"/>
    <mergeCell ref="A171:F171"/>
    <mergeCell ref="A152:F152"/>
    <mergeCell ref="A156:F156"/>
    <mergeCell ref="A166:F166"/>
    <mergeCell ref="A170:F170"/>
    <mergeCell ref="A167:F167"/>
    <mergeCell ref="A159:F159"/>
    <mergeCell ref="A161:F161"/>
    <mergeCell ref="A157:F157"/>
    <mergeCell ref="A158:F158"/>
    <mergeCell ref="A160:F160"/>
    <mergeCell ref="G176:Y176"/>
    <mergeCell ref="A172:F172"/>
    <mergeCell ref="A174:F174"/>
    <mergeCell ref="G175:Y175"/>
    <mergeCell ref="A175:F175"/>
    <mergeCell ref="G174:Y174"/>
    <mergeCell ref="G173:Y173"/>
    <mergeCell ref="G172:Y172"/>
    <mergeCell ref="G170:Y170"/>
    <mergeCell ref="A173:F173"/>
    <mergeCell ref="A176:F176"/>
    <mergeCell ref="BE187:BL187"/>
    <mergeCell ref="AO176:AV176"/>
    <mergeCell ref="BE178:BL178"/>
    <mergeCell ref="BE186:BL186"/>
    <mergeCell ref="AO187:AV187"/>
    <mergeCell ref="BE183:BL183"/>
    <mergeCell ref="AW183:BD183"/>
    <mergeCell ref="BE184:BL184"/>
    <mergeCell ref="AW184:BD184"/>
    <mergeCell ref="AO175:AV175"/>
    <mergeCell ref="BE182:BL182"/>
    <mergeCell ref="BE180:BL180"/>
    <mergeCell ref="AW174:BD174"/>
    <mergeCell ref="AO180:AV180"/>
    <mergeCell ref="AO178:AV178"/>
    <mergeCell ref="AO177:AV177"/>
    <mergeCell ref="AO174:AV174"/>
    <mergeCell ref="BE167:BL167"/>
    <mergeCell ref="AW164:BD164"/>
    <mergeCell ref="AW167:BD167"/>
    <mergeCell ref="BE166:BL166"/>
    <mergeCell ref="BE165:BL165"/>
    <mergeCell ref="AW165:BD165"/>
    <mergeCell ref="AW166:BD166"/>
    <mergeCell ref="BE164:BL164"/>
    <mergeCell ref="BE181:BL181"/>
    <mergeCell ref="AW182:BD182"/>
    <mergeCell ref="AW176:BD176"/>
    <mergeCell ref="AW179:BD179"/>
    <mergeCell ref="AW180:BD180"/>
    <mergeCell ref="AW177:BD177"/>
    <mergeCell ref="BE177:BL177"/>
    <mergeCell ref="AW178:BD178"/>
    <mergeCell ref="BE179:BL179"/>
    <mergeCell ref="BE176:BL176"/>
    <mergeCell ref="BE143:BL143"/>
    <mergeCell ref="BE174:BL174"/>
    <mergeCell ref="AW172:BD172"/>
    <mergeCell ref="AW168:BD168"/>
    <mergeCell ref="BE168:BL168"/>
    <mergeCell ref="BE173:BL173"/>
    <mergeCell ref="AW169:BD169"/>
    <mergeCell ref="AW170:BD170"/>
    <mergeCell ref="BE169:BL169"/>
    <mergeCell ref="BE170:BL170"/>
    <mergeCell ref="AW163:BD163"/>
    <mergeCell ref="AO153:AV153"/>
    <mergeCell ref="BE175:BL175"/>
    <mergeCell ref="AW175:BD175"/>
    <mergeCell ref="BE171:BL171"/>
    <mergeCell ref="AW171:BD171"/>
    <mergeCell ref="BE172:BL172"/>
    <mergeCell ref="AW173:BD173"/>
    <mergeCell ref="AW158:BD158"/>
    <mergeCell ref="AO159:AV159"/>
    <mergeCell ref="BE159:BL159"/>
    <mergeCell ref="AO161:AV161"/>
    <mergeCell ref="BE161:BL161"/>
    <mergeCell ref="AW159:BD159"/>
    <mergeCell ref="AW161:BD161"/>
    <mergeCell ref="AO160:AV160"/>
    <mergeCell ref="BE160:BL160"/>
    <mergeCell ref="AW160:BD160"/>
    <mergeCell ref="AW151:BD151"/>
    <mergeCell ref="AW157:BD157"/>
    <mergeCell ref="AW156:BD156"/>
    <mergeCell ref="AO156:AV156"/>
    <mergeCell ref="AW150:BD150"/>
    <mergeCell ref="AW153:BD153"/>
    <mergeCell ref="AW154:BD154"/>
    <mergeCell ref="AW152:BD152"/>
    <mergeCell ref="AO154:AV154"/>
    <mergeCell ref="AO151:AV151"/>
    <mergeCell ref="Z151:AD151"/>
    <mergeCell ref="A141:F141"/>
    <mergeCell ref="Z141:AD141"/>
    <mergeCell ref="G141:Y141"/>
    <mergeCell ref="A142:F142"/>
    <mergeCell ref="G142:AN142"/>
    <mergeCell ref="A143:F143"/>
    <mergeCell ref="A151:F151"/>
    <mergeCell ref="Z143:AD143"/>
    <mergeCell ref="AE146:AN146"/>
    <mergeCell ref="BE163:BL163"/>
    <mergeCell ref="AW155:BD155"/>
    <mergeCell ref="A144:F144"/>
    <mergeCell ref="AO145:AV145"/>
    <mergeCell ref="AE145:AN145"/>
    <mergeCell ref="G144:Y144"/>
    <mergeCell ref="BE157:BL157"/>
    <mergeCell ref="BE158:BL158"/>
    <mergeCell ref="BE156:BL156"/>
    <mergeCell ref="AO158:AV158"/>
    <mergeCell ref="BE152:BL152"/>
    <mergeCell ref="AW149:BD149"/>
    <mergeCell ref="A155:F155"/>
    <mergeCell ref="BE150:BL150"/>
    <mergeCell ref="BE151:BL151"/>
    <mergeCell ref="BE155:BL155"/>
    <mergeCell ref="BE153:BL153"/>
    <mergeCell ref="BE154:BL154"/>
    <mergeCell ref="BE149:BL149"/>
    <mergeCell ref="AE149:AN149"/>
    <mergeCell ref="A150:F150"/>
    <mergeCell ref="A145:F145"/>
    <mergeCell ref="A146:F146"/>
    <mergeCell ref="Z150:AD150"/>
    <mergeCell ref="AW148:BD148"/>
    <mergeCell ref="AW147:BD147"/>
    <mergeCell ref="Z148:AD148"/>
    <mergeCell ref="A147:F147"/>
    <mergeCell ref="A149:F149"/>
    <mergeCell ref="AW145:BD145"/>
    <mergeCell ref="Z149:AD149"/>
    <mergeCell ref="G149:Y149"/>
    <mergeCell ref="AO149:AV149"/>
    <mergeCell ref="A148:F148"/>
    <mergeCell ref="A140:F140"/>
    <mergeCell ref="BE142:BL142"/>
    <mergeCell ref="G148:Y148"/>
    <mergeCell ref="BE148:BL148"/>
    <mergeCell ref="AO148:AV148"/>
    <mergeCell ref="BE147:BL147"/>
    <mergeCell ref="BE145:BL145"/>
    <mergeCell ref="BE146:BL146"/>
    <mergeCell ref="G140:Y140"/>
    <mergeCell ref="AO142:AV142"/>
    <mergeCell ref="BE141:BL141"/>
    <mergeCell ref="AW140:BD140"/>
    <mergeCell ref="AW146:BD146"/>
    <mergeCell ref="BE144:BL144"/>
    <mergeCell ref="AW144:BD144"/>
    <mergeCell ref="AW143:BD143"/>
    <mergeCell ref="BE138:BL138"/>
    <mergeCell ref="BE140:BL140"/>
    <mergeCell ref="BE136:BL136"/>
    <mergeCell ref="AW137:BD137"/>
    <mergeCell ref="BE137:BL137"/>
    <mergeCell ref="AW141:BD141"/>
    <mergeCell ref="A137:F137"/>
    <mergeCell ref="Z136:AD136"/>
    <mergeCell ref="AE137:AN137"/>
    <mergeCell ref="AE136:AN136"/>
    <mergeCell ref="Z137:AD137"/>
    <mergeCell ref="AW135:BD135"/>
    <mergeCell ref="A135:F135"/>
    <mergeCell ref="BE133:BL133"/>
    <mergeCell ref="BE134:BL134"/>
    <mergeCell ref="BE135:BL135"/>
    <mergeCell ref="AW134:BD134"/>
    <mergeCell ref="AW133:BD133"/>
    <mergeCell ref="A136:F136"/>
    <mergeCell ref="A134:F134"/>
    <mergeCell ref="G134:Y134"/>
    <mergeCell ref="Z135:AD135"/>
    <mergeCell ref="G135:Y135"/>
    <mergeCell ref="A87:F87"/>
    <mergeCell ref="A130:F130"/>
    <mergeCell ref="G132:Y132"/>
    <mergeCell ref="G131:Y131"/>
    <mergeCell ref="G130:Y130"/>
    <mergeCell ref="A131:F131"/>
    <mergeCell ref="A132:F132"/>
    <mergeCell ref="G108:Y108"/>
    <mergeCell ref="G111:Y111"/>
    <mergeCell ref="G98:Y98"/>
    <mergeCell ref="A104:F104"/>
    <mergeCell ref="A88:F88"/>
    <mergeCell ref="A93:F93"/>
    <mergeCell ref="A89:F89"/>
    <mergeCell ref="A91:F91"/>
    <mergeCell ref="A90:F90"/>
    <mergeCell ref="A92:F92"/>
    <mergeCell ref="A105:F105"/>
    <mergeCell ref="A96:F96"/>
    <mergeCell ref="A97:F97"/>
    <mergeCell ref="A98:F98"/>
    <mergeCell ref="G104:Y104"/>
    <mergeCell ref="A94:F94"/>
    <mergeCell ref="A100:F100"/>
    <mergeCell ref="A101:F101"/>
    <mergeCell ref="A95:F95"/>
    <mergeCell ref="G96:Y96"/>
    <mergeCell ref="G102:Y102"/>
    <mergeCell ref="G101:Y101"/>
    <mergeCell ref="G99:Y99"/>
    <mergeCell ref="A107:F107"/>
    <mergeCell ref="A103:F103"/>
    <mergeCell ref="A102:F102"/>
    <mergeCell ref="A99:F99"/>
    <mergeCell ref="G103:Y103"/>
    <mergeCell ref="G100:Y100"/>
    <mergeCell ref="A106:F106"/>
    <mergeCell ref="A108:F108"/>
    <mergeCell ref="A111:F111"/>
    <mergeCell ref="Z113:AD113"/>
    <mergeCell ref="A119:F119"/>
    <mergeCell ref="G114:Y114"/>
    <mergeCell ref="A110:F110"/>
    <mergeCell ref="G113:Y113"/>
    <mergeCell ref="Z111:AD111"/>
    <mergeCell ref="A113:F113"/>
    <mergeCell ref="A112:F112"/>
    <mergeCell ref="A120:F120"/>
    <mergeCell ref="A115:F115"/>
    <mergeCell ref="A117:F117"/>
    <mergeCell ref="G115:Y115"/>
    <mergeCell ref="G116:Y116"/>
    <mergeCell ref="G117:Y117"/>
    <mergeCell ref="G119:Y119"/>
    <mergeCell ref="A116:F116"/>
    <mergeCell ref="A118:F118"/>
    <mergeCell ref="G118:Y118"/>
    <mergeCell ref="AW92:BD92"/>
    <mergeCell ref="BE98:BL98"/>
    <mergeCell ref="Z107:AD107"/>
    <mergeCell ref="AO96:AV96"/>
    <mergeCell ref="AE94:AN94"/>
    <mergeCell ref="AO101:AV101"/>
    <mergeCell ref="AW94:BD94"/>
    <mergeCell ref="BE97:BL97"/>
    <mergeCell ref="AW95:BD95"/>
    <mergeCell ref="AO102:AV102"/>
    <mergeCell ref="BE91:BL91"/>
    <mergeCell ref="AW91:BD91"/>
    <mergeCell ref="BE96:BL96"/>
    <mergeCell ref="BE92:BL92"/>
    <mergeCell ref="G105:Y105"/>
    <mergeCell ref="G107:Y107"/>
    <mergeCell ref="AO98:AV98"/>
    <mergeCell ref="AE98:AN98"/>
    <mergeCell ref="AE95:AN95"/>
    <mergeCell ref="G106:Y106"/>
    <mergeCell ref="AE90:AN90"/>
    <mergeCell ref="AO94:AV94"/>
    <mergeCell ref="AO91:AV91"/>
    <mergeCell ref="AE91:AN91"/>
    <mergeCell ref="AE92:AN92"/>
    <mergeCell ref="AO89:AV89"/>
    <mergeCell ref="AW87:BD87"/>
    <mergeCell ref="AW88:BD88"/>
    <mergeCell ref="AW89:BD89"/>
    <mergeCell ref="BE89:BL89"/>
    <mergeCell ref="BE87:BL87"/>
    <mergeCell ref="AE89:AN89"/>
    <mergeCell ref="AW90:BD90"/>
    <mergeCell ref="AO90:AV90"/>
    <mergeCell ref="BE88:BL88"/>
    <mergeCell ref="AE93:AN93"/>
    <mergeCell ref="AO93:AV93"/>
    <mergeCell ref="BE90:BL90"/>
    <mergeCell ref="BE93:BL93"/>
    <mergeCell ref="AO88:AV88"/>
    <mergeCell ref="AE88:AN88"/>
    <mergeCell ref="AO92:AV92"/>
    <mergeCell ref="AE105:AN105"/>
    <mergeCell ref="AW99:BD99"/>
    <mergeCell ref="BE99:BL99"/>
    <mergeCell ref="AO95:AV95"/>
    <mergeCell ref="AO112:AV112"/>
    <mergeCell ref="AO113:AV113"/>
    <mergeCell ref="BE112:BL112"/>
    <mergeCell ref="AW112:BD112"/>
    <mergeCell ref="BE108:BL108"/>
    <mergeCell ref="AW113:BD113"/>
    <mergeCell ref="AW103:BD103"/>
    <mergeCell ref="AW106:BD106"/>
    <mergeCell ref="AW111:BD111"/>
    <mergeCell ref="AO111:AV111"/>
    <mergeCell ref="AW110:BD110"/>
    <mergeCell ref="AO108:AV108"/>
    <mergeCell ref="AW108:BD108"/>
    <mergeCell ref="AO105:AV105"/>
    <mergeCell ref="BE120:BL120"/>
    <mergeCell ref="AW117:BD117"/>
    <mergeCell ref="BE111:BL111"/>
    <mergeCell ref="AW105:BD105"/>
    <mergeCell ref="AW114:BD114"/>
    <mergeCell ref="AW115:BD115"/>
    <mergeCell ref="BE115:BL115"/>
    <mergeCell ref="BE118:BL118"/>
    <mergeCell ref="AW118:BD118"/>
    <mergeCell ref="BE121:BL121"/>
    <mergeCell ref="AW119:BD119"/>
    <mergeCell ref="AW93:BD93"/>
    <mergeCell ref="BE106:BL106"/>
    <mergeCell ref="BE95:BL95"/>
    <mergeCell ref="AW97:BD97"/>
    <mergeCell ref="AW100:BD100"/>
    <mergeCell ref="BE101:BL101"/>
    <mergeCell ref="AW98:BD98"/>
    <mergeCell ref="AW96:BD96"/>
    <mergeCell ref="BE128:BL128"/>
    <mergeCell ref="BE129:BL129"/>
    <mergeCell ref="AW131:BD131"/>
    <mergeCell ref="AW129:BD129"/>
    <mergeCell ref="BE130:BL130"/>
    <mergeCell ref="AW128:BD128"/>
    <mergeCell ref="BE131:BL131"/>
    <mergeCell ref="AW130:BD130"/>
    <mergeCell ref="BE127:BL127"/>
    <mergeCell ref="BE113:BL113"/>
    <mergeCell ref="BE114:BL114"/>
    <mergeCell ref="BE116:BL116"/>
    <mergeCell ref="BE126:BL126"/>
    <mergeCell ref="BE124:BL124"/>
    <mergeCell ref="BE123:BL123"/>
    <mergeCell ref="BE117:BL117"/>
    <mergeCell ref="BE125:BL125"/>
    <mergeCell ref="BE119:BL119"/>
    <mergeCell ref="AE99:AN99"/>
    <mergeCell ref="BE94:BL94"/>
    <mergeCell ref="BE100:BL100"/>
    <mergeCell ref="BE103:BL103"/>
    <mergeCell ref="BE110:BL110"/>
    <mergeCell ref="BE105:BL105"/>
    <mergeCell ref="BE102:BL102"/>
    <mergeCell ref="BE104:BL104"/>
    <mergeCell ref="BE107:BL107"/>
    <mergeCell ref="AE108:AN108"/>
    <mergeCell ref="G95:Y95"/>
    <mergeCell ref="G94:Y94"/>
    <mergeCell ref="G92:Y92"/>
    <mergeCell ref="Z99:AD99"/>
    <mergeCell ref="AO99:AV99"/>
    <mergeCell ref="Z96:AD96"/>
    <mergeCell ref="Z98:AD98"/>
    <mergeCell ref="AE96:AN96"/>
    <mergeCell ref="Z97:AD97"/>
    <mergeCell ref="AO97:AV97"/>
    <mergeCell ref="D75:AA75"/>
    <mergeCell ref="A74:C74"/>
    <mergeCell ref="A83:F83"/>
    <mergeCell ref="G91:Y91"/>
    <mergeCell ref="Z94:AD94"/>
    <mergeCell ref="Z95:AD95"/>
    <mergeCell ref="Z92:AD92"/>
    <mergeCell ref="Z91:AD91"/>
    <mergeCell ref="G93:Y93"/>
    <mergeCell ref="Z93:AD93"/>
    <mergeCell ref="AE86:AN86"/>
    <mergeCell ref="AO85:AV85"/>
    <mergeCell ref="AO86:AV86"/>
    <mergeCell ref="AO82:AV82"/>
    <mergeCell ref="BE85:BL85"/>
    <mergeCell ref="A72:C73"/>
    <mergeCell ref="A82:F82"/>
    <mergeCell ref="A84:F84"/>
    <mergeCell ref="A85:F85"/>
    <mergeCell ref="A75:C75"/>
    <mergeCell ref="D68:AB68"/>
    <mergeCell ref="AK68:AR68"/>
    <mergeCell ref="A68:C68"/>
    <mergeCell ref="AS67:AZ67"/>
    <mergeCell ref="Z88:AD88"/>
    <mergeCell ref="Z87:AD87"/>
    <mergeCell ref="G85:Y85"/>
    <mergeCell ref="G84:BL84"/>
    <mergeCell ref="Z85:AD85"/>
    <mergeCell ref="G88:Y88"/>
    <mergeCell ref="D74:AA74"/>
    <mergeCell ref="AB74:AI74"/>
    <mergeCell ref="AS64:AZ64"/>
    <mergeCell ref="AC66:AJ66"/>
    <mergeCell ref="AK67:AR67"/>
    <mergeCell ref="AJ74:AQ74"/>
    <mergeCell ref="AR74:AY74"/>
    <mergeCell ref="AS68:AZ68"/>
    <mergeCell ref="A70:BL70"/>
    <mergeCell ref="A67:C67"/>
    <mergeCell ref="A66:C66"/>
    <mergeCell ref="A65:C65"/>
    <mergeCell ref="A64:C64"/>
    <mergeCell ref="A63:C63"/>
    <mergeCell ref="AJ76:AQ76"/>
    <mergeCell ref="AJ75:AQ75"/>
    <mergeCell ref="AC67:AJ67"/>
    <mergeCell ref="D67:AB67"/>
    <mergeCell ref="AK66:AR66"/>
    <mergeCell ref="AK63:AR63"/>
    <mergeCell ref="D63:AB63"/>
    <mergeCell ref="D72:AA73"/>
    <mergeCell ref="AB77:AI77"/>
    <mergeCell ref="AB78:AI78"/>
    <mergeCell ref="AC63:AJ63"/>
    <mergeCell ref="AC65:AJ65"/>
    <mergeCell ref="D65:AB65"/>
    <mergeCell ref="D66:AB66"/>
    <mergeCell ref="AC68:AJ68"/>
    <mergeCell ref="AB72:AI73"/>
    <mergeCell ref="A62:C62"/>
    <mergeCell ref="AK62:AR62"/>
    <mergeCell ref="AC62:AJ62"/>
    <mergeCell ref="AS62:AZ62"/>
    <mergeCell ref="D62:AB62"/>
    <mergeCell ref="AK61:AR61"/>
    <mergeCell ref="AC61:AJ61"/>
    <mergeCell ref="D61:AB61"/>
    <mergeCell ref="A61:C61"/>
    <mergeCell ref="AS56:AZ56"/>
    <mergeCell ref="A59:C59"/>
    <mergeCell ref="D57:AB57"/>
    <mergeCell ref="D58:AB58"/>
    <mergeCell ref="AK56:AR56"/>
    <mergeCell ref="D56:AB56"/>
    <mergeCell ref="A57:C57"/>
    <mergeCell ref="AC56:AJ56"/>
    <mergeCell ref="AS59:AZ59"/>
    <mergeCell ref="AS61:AZ61"/>
    <mergeCell ref="A48:F48"/>
    <mergeCell ref="AS58:AZ58"/>
    <mergeCell ref="AC57:AJ57"/>
    <mergeCell ref="AC59:AJ59"/>
    <mergeCell ref="AS53:AZ53"/>
    <mergeCell ref="AS54:AZ55"/>
    <mergeCell ref="AK58:AR58"/>
    <mergeCell ref="AC54:AJ55"/>
    <mergeCell ref="A56:C56"/>
    <mergeCell ref="G47:BL47"/>
    <mergeCell ref="G48:BL48"/>
    <mergeCell ref="AK59:AR59"/>
    <mergeCell ref="A52:AZ52"/>
    <mergeCell ref="AK54:AR55"/>
    <mergeCell ref="A50:F50"/>
    <mergeCell ref="D54:AB55"/>
    <mergeCell ref="A58:C58"/>
    <mergeCell ref="AC58:AJ58"/>
    <mergeCell ref="A47:F47"/>
    <mergeCell ref="G38:BL38"/>
    <mergeCell ref="A42:F42"/>
    <mergeCell ref="A41:F41"/>
    <mergeCell ref="A40:F40"/>
    <mergeCell ref="G40:BL40"/>
    <mergeCell ref="G42:BL42"/>
    <mergeCell ref="G39:BL39"/>
    <mergeCell ref="A22:T22"/>
    <mergeCell ref="A26:BL26"/>
    <mergeCell ref="A38:F38"/>
    <mergeCell ref="G30:BL30"/>
    <mergeCell ref="BD22:BL22"/>
    <mergeCell ref="A29:F29"/>
    <mergeCell ref="A25:BL25"/>
    <mergeCell ref="A28:BL28"/>
    <mergeCell ref="A23:H23"/>
    <mergeCell ref="A33:BL33"/>
    <mergeCell ref="A60:C60"/>
    <mergeCell ref="AS60:AZ60"/>
    <mergeCell ref="AC60:AJ60"/>
    <mergeCell ref="AK60:AR60"/>
    <mergeCell ref="D59:AB59"/>
    <mergeCell ref="AK57:AR57"/>
    <mergeCell ref="AS57:AZ57"/>
    <mergeCell ref="D60:AB60"/>
    <mergeCell ref="A44:F44"/>
    <mergeCell ref="G44:BL44"/>
    <mergeCell ref="A54:C55"/>
    <mergeCell ref="G46:BL46"/>
    <mergeCell ref="A45:F45"/>
    <mergeCell ref="G45:BL45"/>
    <mergeCell ref="G49:BL49"/>
    <mergeCell ref="A46:F46"/>
    <mergeCell ref="A49:F49"/>
    <mergeCell ref="G50:BL50"/>
    <mergeCell ref="AO100:AV100"/>
    <mergeCell ref="AE102:AN102"/>
    <mergeCell ref="AE100:AN100"/>
    <mergeCell ref="Z103:AD103"/>
    <mergeCell ref="AE101:AN101"/>
    <mergeCell ref="AK64:AR64"/>
    <mergeCell ref="AK65:AR65"/>
    <mergeCell ref="AE85:AN85"/>
    <mergeCell ref="D64:AB64"/>
    <mergeCell ref="AR71:AY71"/>
    <mergeCell ref="AO103:AV103"/>
    <mergeCell ref="AR75:AY75"/>
    <mergeCell ref="AW102:BD102"/>
    <mergeCell ref="AR77:AY77"/>
    <mergeCell ref="AE97:AN97"/>
    <mergeCell ref="AB76:AI76"/>
    <mergeCell ref="AB75:AI75"/>
    <mergeCell ref="AJ78:AQ78"/>
    <mergeCell ref="AW82:BD82"/>
    <mergeCell ref="Z102:AD102"/>
    <mergeCell ref="G121:Y121"/>
    <mergeCell ref="G124:Y124"/>
    <mergeCell ref="Z119:AD119"/>
    <mergeCell ref="AE110:AN110"/>
    <mergeCell ref="AE124:AN124"/>
    <mergeCell ref="AE123:AN123"/>
    <mergeCell ref="AE118:AN118"/>
    <mergeCell ref="AE121:AN121"/>
    <mergeCell ref="G112:Y112"/>
    <mergeCell ref="Z114:AD114"/>
    <mergeCell ref="Z126:AD126"/>
    <mergeCell ref="Z120:AD120"/>
    <mergeCell ref="Z118:AD118"/>
    <mergeCell ref="AE119:AN119"/>
    <mergeCell ref="AE120:AN120"/>
    <mergeCell ref="Z124:AD124"/>
    <mergeCell ref="G128:Y128"/>
    <mergeCell ref="A127:F127"/>
    <mergeCell ref="A125:F125"/>
    <mergeCell ref="A123:F123"/>
    <mergeCell ref="A124:F124"/>
    <mergeCell ref="A126:F126"/>
    <mergeCell ref="G126:Y126"/>
    <mergeCell ref="G127:Y127"/>
    <mergeCell ref="A128:F128"/>
    <mergeCell ref="A129:F129"/>
    <mergeCell ref="AO133:AV133"/>
    <mergeCell ref="AO130:AV130"/>
    <mergeCell ref="AO131:AV131"/>
    <mergeCell ref="G133:Y133"/>
    <mergeCell ref="A133:F133"/>
    <mergeCell ref="Z131:AD131"/>
    <mergeCell ref="AO129:AV129"/>
    <mergeCell ref="Z132:AD132"/>
    <mergeCell ref="G129:Y129"/>
    <mergeCell ref="AE178:AN178"/>
    <mergeCell ref="AE177:AN177"/>
    <mergeCell ref="AO183:AV183"/>
    <mergeCell ref="AE182:AN182"/>
    <mergeCell ref="AO184:AV184"/>
    <mergeCell ref="AO182:AV182"/>
    <mergeCell ref="AE184:AN184"/>
    <mergeCell ref="Z129:AD129"/>
    <mergeCell ref="AE130:AN130"/>
    <mergeCell ref="Z130:AD130"/>
    <mergeCell ref="Z159:AD159"/>
    <mergeCell ref="AO140:AV140"/>
    <mergeCell ref="G155:Y155"/>
    <mergeCell ref="Z145:AD145"/>
    <mergeCell ref="AE154:AN154"/>
    <mergeCell ref="Z155:AD155"/>
    <mergeCell ref="AO155:AV155"/>
    <mergeCell ref="A289:V289"/>
    <mergeCell ref="A286:V286"/>
    <mergeCell ref="G279:Y279"/>
    <mergeCell ref="A288:F288"/>
    <mergeCell ref="A281:F281"/>
    <mergeCell ref="G282:Y282"/>
    <mergeCell ref="G281:Y281"/>
    <mergeCell ref="G164:Y164"/>
    <mergeCell ref="A165:F165"/>
    <mergeCell ref="G160:Y160"/>
    <mergeCell ref="G163:Y163"/>
    <mergeCell ref="G161:Y161"/>
    <mergeCell ref="AE138:AN138"/>
    <mergeCell ref="Z154:AD154"/>
    <mergeCell ref="Z152:AD152"/>
    <mergeCell ref="AE156:AN156"/>
    <mergeCell ref="A138:F138"/>
    <mergeCell ref="A295:H295"/>
    <mergeCell ref="A294:H294"/>
    <mergeCell ref="A292:V292"/>
    <mergeCell ref="W292:AM292"/>
    <mergeCell ref="W293:AM293"/>
    <mergeCell ref="AE254:AN254"/>
    <mergeCell ref="Z258:AD258"/>
    <mergeCell ref="Z278:AD278"/>
    <mergeCell ref="A256:F256"/>
    <mergeCell ref="G259:Y259"/>
    <mergeCell ref="AO3:BL3"/>
    <mergeCell ref="A10:BL10"/>
    <mergeCell ref="A30:F30"/>
    <mergeCell ref="A31:F31"/>
    <mergeCell ref="G31:BL31"/>
    <mergeCell ref="B16:L16"/>
    <mergeCell ref="B13:L13"/>
    <mergeCell ref="I23:S23"/>
    <mergeCell ref="AS22:BC22"/>
    <mergeCell ref="BE19:BL19"/>
    <mergeCell ref="BE247:BL247"/>
    <mergeCell ref="BE248:BL248"/>
    <mergeCell ref="AW261:BD261"/>
    <mergeCell ref="AW248:BD248"/>
    <mergeCell ref="BE258:BL258"/>
    <mergeCell ref="BE252:BL252"/>
    <mergeCell ref="BE255:BL255"/>
    <mergeCell ref="AW251:BD251"/>
    <mergeCell ref="AW258:BD258"/>
    <mergeCell ref="AW259:BD259"/>
    <mergeCell ref="AE188:AN188"/>
    <mergeCell ref="AO293:BG293"/>
    <mergeCell ref="AO287:BG287"/>
    <mergeCell ref="AO286:BG286"/>
    <mergeCell ref="AO292:BG292"/>
    <mergeCell ref="W287:AM287"/>
    <mergeCell ref="W286:AM286"/>
    <mergeCell ref="G278:Y278"/>
    <mergeCell ref="AW246:BD246"/>
    <mergeCell ref="Z251:AD251"/>
    <mergeCell ref="G178:Y178"/>
    <mergeCell ref="AW186:BD186"/>
    <mergeCell ref="AW192:BD192"/>
    <mergeCell ref="AO198:AV198"/>
    <mergeCell ref="AE186:AN186"/>
    <mergeCell ref="AO192:AV192"/>
    <mergeCell ref="AW187:BD187"/>
    <mergeCell ref="AE192:AN192"/>
    <mergeCell ref="AO193:AV193"/>
    <mergeCell ref="AO188:AV188"/>
    <mergeCell ref="AA20:AI20"/>
    <mergeCell ref="AS66:AZ66"/>
    <mergeCell ref="A114:F114"/>
    <mergeCell ref="AW121:BD121"/>
    <mergeCell ref="AO179:AV179"/>
    <mergeCell ref="AE128:AN128"/>
    <mergeCell ref="Z134:AD134"/>
    <mergeCell ref="AE163:AN163"/>
    <mergeCell ref="Z138:AD138"/>
    <mergeCell ref="AE135:AN135"/>
    <mergeCell ref="T23:W23"/>
    <mergeCell ref="AO83:AV83"/>
    <mergeCell ref="G41:BL41"/>
    <mergeCell ref="G82:Y82"/>
    <mergeCell ref="Z82:AD82"/>
    <mergeCell ref="A80:BL80"/>
    <mergeCell ref="BE82:BL82"/>
    <mergeCell ref="AS63:AZ63"/>
    <mergeCell ref="AS65:AZ65"/>
    <mergeCell ref="AC64:AJ64"/>
    <mergeCell ref="G43:BL43"/>
    <mergeCell ref="A39:F39"/>
    <mergeCell ref="A43:F43"/>
    <mergeCell ref="A36:BL36"/>
    <mergeCell ref="AE87:AN87"/>
    <mergeCell ref="AO87:AV87"/>
    <mergeCell ref="AR78:AY78"/>
    <mergeCell ref="AJ72:AQ73"/>
    <mergeCell ref="AR72:AY73"/>
    <mergeCell ref="AE83:AN83"/>
    <mergeCell ref="A34:BL34"/>
    <mergeCell ref="N16:AS16"/>
    <mergeCell ref="N17:AS17"/>
    <mergeCell ref="AK20:BC20"/>
    <mergeCell ref="B19:L19"/>
    <mergeCell ref="N19:Y19"/>
    <mergeCell ref="AA19:AI19"/>
    <mergeCell ref="N20:Y20"/>
    <mergeCell ref="AU16:BB16"/>
    <mergeCell ref="AK19:BC19"/>
    <mergeCell ref="B20:L20"/>
    <mergeCell ref="AW7:BF7"/>
    <mergeCell ref="AO1:BL1"/>
    <mergeCell ref="AO4:BL4"/>
    <mergeCell ref="AU13:BB13"/>
    <mergeCell ref="N13:AS13"/>
    <mergeCell ref="AO7:AU7"/>
    <mergeCell ref="AO5:BL5"/>
    <mergeCell ref="A11:BL11"/>
    <mergeCell ref="BE20:BL20"/>
    <mergeCell ref="U22:AD22"/>
    <mergeCell ref="AE22:AR22"/>
    <mergeCell ref="G29:BL29"/>
    <mergeCell ref="AO2:BL2"/>
    <mergeCell ref="AU14:BB14"/>
    <mergeCell ref="AO6:BF6"/>
    <mergeCell ref="AU17:BB17"/>
    <mergeCell ref="B17:L17"/>
    <mergeCell ref="N14:AS14"/>
    <mergeCell ref="B14:L14"/>
    <mergeCell ref="G89:Y89"/>
    <mergeCell ref="Z89:AD89"/>
    <mergeCell ref="D78:AA78"/>
    <mergeCell ref="Z100:AD100"/>
    <mergeCell ref="Z101:AD101"/>
    <mergeCell ref="Z110:AD110"/>
    <mergeCell ref="Z106:AD106"/>
    <mergeCell ref="Z105:AD105"/>
    <mergeCell ref="Z104:AD104"/>
    <mergeCell ref="G86:Y86"/>
    <mergeCell ref="AE82:AN82"/>
    <mergeCell ref="G97:Y97"/>
    <mergeCell ref="AE180:AN180"/>
    <mergeCell ref="AE183:AN183"/>
    <mergeCell ref="AE113:AN113"/>
    <mergeCell ref="AE103:AN103"/>
    <mergeCell ref="AE104:AN104"/>
    <mergeCell ref="Z173:AD173"/>
    <mergeCell ref="Z176:AD176"/>
    <mergeCell ref="Z168:AD168"/>
    <mergeCell ref="Z83:AD83"/>
    <mergeCell ref="Z86:AD86"/>
    <mergeCell ref="A77:C77"/>
    <mergeCell ref="A78:C78"/>
    <mergeCell ref="D76:AA76"/>
    <mergeCell ref="A86:F86"/>
    <mergeCell ref="G83:Y83"/>
    <mergeCell ref="G188:Y188"/>
    <mergeCell ref="G187:Y187"/>
    <mergeCell ref="A189:F189"/>
    <mergeCell ref="G189:Y189"/>
    <mergeCell ref="AW181:BD181"/>
    <mergeCell ref="AO186:AV186"/>
    <mergeCell ref="A186:F186"/>
    <mergeCell ref="AO189:AV189"/>
    <mergeCell ref="A187:F187"/>
    <mergeCell ref="A188:F188"/>
    <mergeCell ref="A193:F193"/>
    <mergeCell ref="G193:Y193"/>
    <mergeCell ref="Z193:AD193"/>
    <mergeCell ref="AE189:AN189"/>
    <mergeCell ref="A192:F192"/>
    <mergeCell ref="AE196:AN196"/>
    <mergeCell ref="Z196:AD196"/>
    <mergeCell ref="AE195:AN195"/>
    <mergeCell ref="A190:F190"/>
    <mergeCell ref="G190:Y190"/>
    <mergeCell ref="A194:F194"/>
    <mergeCell ref="A196:F196"/>
    <mergeCell ref="Z195:AD195"/>
    <mergeCell ref="A195:F195"/>
    <mergeCell ref="G194:AV194"/>
    <mergeCell ref="AE202:AN202"/>
    <mergeCell ref="AE201:AN201"/>
    <mergeCell ref="AE200:AN200"/>
    <mergeCell ref="Z201:AD201"/>
    <mergeCell ref="Z202:AD202"/>
    <mergeCell ref="Z197:AD197"/>
    <mergeCell ref="Z199:AD199"/>
    <mergeCell ref="Z198:AD198"/>
    <mergeCell ref="AE197:AN197"/>
    <mergeCell ref="AO200:AV200"/>
    <mergeCell ref="A197:F197"/>
    <mergeCell ref="G197:Y197"/>
    <mergeCell ref="AE199:AN199"/>
    <mergeCell ref="AE198:AN198"/>
    <mergeCell ref="G201:Y201"/>
    <mergeCell ref="AE205:AN205"/>
    <mergeCell ref="G202:Y202"/>
    <mergeCell ref="G200:Y200"/>
    <mergeCell ref="G198:Y198"/>
    <mergeCell ref="Z200:AD200"/>
    <mergeCell ref="G199:Y199"/>
    <mergeCell ref="Z204:AD204"/>
    <mergeCell ref="A209:F209"/>
    <mergeCell ref="A198:F198"/>
    <mergeCell ref="A199:F199"/>
    <mergeCell ref="A202:F202"/>
    <mergeCell ref="A200:F200"/>
    <mergeCell ref="A207:F207"/>
    <mergeCell ref="A201:F201"/>
    <mergeCell ref="A205:F205"/>
    <mergeCell ref="A206:F206"/>
    <mergeCell ref="A208:F208"/>
    <mergeCell ref="A204:F204"/>
    <mergeCell ref="G204:Y204"/>
    <mergeCell ref="G205:Y205"/>
    <mergeCell ref="Z205:AD205"/>
    <mergeCell ref="G206:AN206"/>
    <mergeCell ref="A227:F227"/>
    <mergeCell ref="A213:F213"/>
    <mergeCell ref="A218:F218"/>
    <mergeCell ref="A212:F212"/>
    <mergeCell ref="A221:F221"/>
    <mergeCell ref="A214:F214"/>
    <mergeCell ref="A215:F215"/>
    <mergeCell ref="G218:Y218"/>
    <mergeCell ref="AE212:AN212"/>
    <mergeCell ref="G214:Y214"/>
    <mergeCell ref="A216:F216"/>
    <mergeCell ref="G213:Y213"/>
    <mergeCell ref="Z214:AD214"/>
    <mergeCell ref="Z212:AD212"/>
    <mergeCell ref="G216:Y216"/>
    <mergeCell ref="Z216:AD216"/>
    <mergeCell ref="AE216:AN216"/>
    <mergeCell ref="G220:Y220"/>
    <mergeCell ref="G240:Y240"/>
    <mergeCell ref="G247:Y247"/>
    <mergeCell ref="A229:F229"/>
    <mergeCell ref="A231:F231"/>
    <mergeCell ref="A232:F232"/>
    <mergeCell ref="G230:Y230"/>
    <mergeCell ref="G231:Y231"/>
    <mergeCell ref="G256:Y256"/>
    <mergeCell ref="G253:Y253"/>
    <mergeCell ref="A254:F254"/>
    <mergeCell ref="G238:Y238"/>
    <mergeCell ref="A234:F234"/>
    <mergeCell ref="A238:F238"/>
    <mergeCell ref="A237:F237"/>
    <mergeCell ref="A236:F236"/>
    <mergeCell ref="A235:F235"/>
    <mergeCell ref="G234:Y234"/>
    <mergeCell ref="A261:F261"/>
    <mergeCell ref="A258:F258"/>
    <mergeCell ref="A253:F253"/>
    <mergeCell ref="A259:F259"/>
    <mergeCell ref="G249:Y249"/>
    <mergeCell ref="A251:F251"/>
    <mergeCell ref="A249:F249"/>
    <mergeCell ref="G255:Y255"/>
    <mergeCell ref="G252:Y252"/>
    <mergeCell ref="A250:F250"/>
    <mergeCell ref="G250:Y250"/>
    <mergeCell ref="A245:F245"/>
    <mergeCell ref="A239:F239"/>
    <mergeCell ref="A247:F247"/>
    <mergeCell ref="A260:F260"/>
    <mergeCell ref="A243:F243"/>
    <mergeCell ref="A244:F244"/>
    <mergeCell ref="A252:F252"/>
    <mergeCell ref="A255:F255"/>
    <mergeCell ref="A246:F246"/>
    <mergeCell ref="A248:F248"/>
    <mergeCell ref="AW237:BD237"/>
    <mergeCell ref="AO241:AV241"/>
    <mergeCell ref="AW236:BD236"/>
    <mergeCell ref="AW235:BD235"/>
    <mergeCell ref="AO234:AV234"/>
    <mergeCell ref="AW234:BD234"/>
    <mergeCell ref="G241:Y241"/>
    <mergeCell ref="Z244:AD244"/>
    <mergeCell ref="Z243:AD243"/>
    <mergeCell ref="BE241:BL241"/>
    <mergeCell ref="AW241:BD241"/>
    <mergeCell ref="BE240:BL240"/>
    <mergeCell ref="AO238:AV238"/>
    <mergeCell ref="AO240:AV240"/>
    <mergeCell ref="BE239:BL239"/>
    <mergeCell ref="AW240:BD240"/>
    <mergeCell ref="AW238:BD238"/>
    <mergeCell ref="AW239:BD239"/>
    <mergeCell ref="BE237:BL237"/>
    <mergeCell ref="G237:Y237"/>
    <mergeCell ref="A241:F241"/>
    <mergeCell ref="AE248:AN248"/>
    <mergeCell ref="AO239:AV239"/>
    <mergeCell ref="AO237:AV237"/>
    <mergeCell ref="A240:F240"/>
    <mergeCell ref="AO248:AV248"/>
    <mergeCell ref="G239:Y239"/>
    <mergeCell ref="G244:Y244"/>
    <mergeCell ref="AE241:AN241"/>
    <mergeCell ref="AE239:AN239"/>
    <mergeCell ref="AE244:AN244"/>
    <mergeCell ref="Z241:AD241"/>
    <mergeCell ref="G243:Y243"/>
    <mergeCell ref="AW243:BD243"/>
    <mergeCell ref="AE240:AN240"/>
    <mergeCell ref="BE245:BL245"/>
    <mergeCell ref="AO246:AV246"/>
    <mergeCell ref="G245:AN245"/>
    <mergeCell ref="BE244:BL244"/>
    <mergeCell ref="AO245:AV245"/>
    <mergeCell ref="AO244:AV244"/>
    <mergeCell ref="G246:Y246"/>
    <mergeCell ref="Z248:AD248"/>
    <mergeCell ref="Z246:AD246"/>
    <mergeCell ref="AE247:AN247"/>
    <mergeCell ref="Z247:AD247"/>
    <mergeCell ref="AE243:AN243"/>
    <mergeCell ref="AE246:AN246"/>
    <mergeCell ref="G248:Y248"/>
    <mergeCell ref="BE259:BL259"/>
    <mergeCell ref="BE273:BL273"/>
    <mergeCell ref="BE256:BL256"/>
    <mergeCell ref="BE268:BL268"/>
    <mergeCell ref="BE270:BL270"/>
    <mergeCell ref="BE266:BL266"/>
    <mergeCell ref="BE267:BL267"/>
    <mergeCell ref="BE260:BL260"/>
    <mergeCell ref="BE262:BL262"/>
    <mergeCell ref="AW260:BD260"/>
    <mergeCell ref="BE243:BL243"/>
    <mergeCell ref="BE238:BL238"/>
    <mergeCell ref="BE236:BL236"/>
    <mergeCell ref="BE235:BL235"/>
    <mergeCell ref="BE224:BL224"/>
    <mergeCell ref="BE233:BL233"/>
    <mergeCell ref="BE232:BL232"/>
    <mergeCell ref="BE228:BL228"/>
    <mergeCell ref="BE246:BL246"/>
    <mergeCell ref="AW233:BD233"/>
    <mergeCell ref="AW232:BD232"/>
    <mergeCell ref="AW247:BD247"/>
    <mergeCell ref="AO247:AV247"/>
    <mergeCell ref="AW244:BD244"/>
    <mergeCell ref="AW245:BD245"/>
    <mergeCell ref="AO243:AV243"/>
    <mergeCell ref="AO236:AV236"/>
    <mergeCell ref="AO235:AV235"/>
    <mergeCell ref="AO233:AV233"/>
    <mergeCell ref="AW230:BD230"/>
    <mergeCell ref="AW225:BD225"/>
    <mergeCell ref="AE225:AN225"/>
    <mergeCell ref="AO227:AV227"/>
    <mergeCell ref="AW231:BD231"/>
    <mergeCell ref="AO230:AV230"/>
    <mergeCell ref="AO231:AV231"/>
    <mergeCell ref="AO228:AV228"/>
    <mergeCell ref="AW228:BD228"/>
    <mergeCell ref="G229:BL229"/>
    <mergeCell ref="AE228:AN228"/>
    <mergeCell ref="AO225:AV225"/>
    <mergeCell ref="G228:Y228"/>
    <mergeCell ref="AW227:BD227"/>
    <mergeCell ref="G225:Y225"/>
    <mergeCell ref="Z227:AD227"/>
    <mergeCell ref="BE234:BL234"/>
    <mergeCell ref="BE227:BL227"/>
    <mergeCell ref="BE220:BL220"/>
    <mergeCell ref="A226:BL226"/>
    <mergeCell ref="A225:F225"/>
    <mergeCell ref="BE231:BL231"/>
    <mergeCell ref="BE225:BL225"/>
    <mergeCell ref="AW224:BD224"/>
    <mergeCell ref="AE220:AN220"/>
    <mergeCell ref="Z224:AD224"/>
    <mergeCell ref="AW223:BD223"/>
    <mergeCell ref="BE223:BL223"/>
    <mergeCell ref="AW222:BD222"/>
    <mergeCell ref="BE218:BL218"/>
    <mergeCell ref="AW218:BD218"/>
    <mergeCell ref="AW221:BD221"/>
    <mergeCell ref="AW220:BD220"/>
    <mergeCell ref="BE221:BL221"/>
    <mergeCell ref="BE222:BL222"/>
    <mergeCell ref="BE214:BL214"/>
    <mergeCell ref="AW214:BD214"/>
    <mergeCell ref="Z211:AD211"/>
    <mergeCell ref="BE211:BL211"/>
    <mergeCell ref="AW211:BD211"/>
    <mergeCell ref="BE213:BL213"/>
    <mergeCell ref="BE212:BL212"/>
    <mergeCell ref="AE235:AN235"/>
    <mergeCell ref="AE230:AN230"/>
    <mergeCell ref="AW215:BD215"/>
    <mergeCell ref="BE215:BL215"/>
    <mergeCell ref="AW219:BD219"/>
    <mergeCell ref="BE219:BL219"/>
    <mergeCell ref="AW216:BD216"/>
    <mergeCell ref="AW217:BD217"/>
    <mergeCell ref="BE217:BL217"/>
    <mergeCell ref="BE216:BL216"/>
    <mergeCell ref="AE233:AN233"/>
    <mergeCell ref="Z230:AD230"/>
    <mergeCell ref="AE227:AN227"/>
    <mergeCell ref="AE231:AN231"/>
    <mergeCell ref="AE224:AN224"/>
    <mergeCell ref="G227:Y227"/>
    <mergeCell ref="Z232:AD232"/>
    <mergeCell ref="Z233:AD233"/>
    <mergeCell ref="Z225:AD225"/>
    <mergeCell ref="AW204:BD204"/>
    <mergeCell ref="AW209:BD209"/>
    <mergeCell ref="AW208:BD208"/>
    <mergeCell ref="AE207:AN207"/>
    <mergeCell ref="AO204:AV204"/>
    <mergeCell ref="AO209:AV209"/>
    <mergeCell ref="A210:F210"/>
    <mergeCell ref="AO213:AV213"/>
    <mergeCell ref="AW210:BD210"/>
    <mergeCell ref="AW213:BD213"/>
    <mergeCell ref="AO211:AV211"/>
    <mergeCell ref="AE211:AN211"/>
    <mergeCell ref="AO206:AV206"/>
    <mergeCell ref="BE209:BL209"/>
    <mergeCell ref="A211:F211"/>
    <mergeCell ref="BE210:BL210"/>
    <mergeCell ref="Z213:AD213"/>
    <mergeCell ref="AE213:AN213"/>
    <mergeCell ref="AW212:BD212"/>
    <mergeCell ref="G211:Y211"/>
    <mergeCell ref="G212:Y212"/>
    <mergeCell ref="Z210:AD210"/>
    <mergeCell ref="BE202:BL202"/>
    <mergeCell ref="BE204:BL204"/>
    <mergeCell ref="G210:Y210"/>
    <mergeCell ref="AO205:AV205"/>
    <mergeCell ref="AW205:BD205"/>
    <mergeCell ref="AO207:AV207"/>
    <mergeCell ref="BE206:BL206"/>
    <mergeCell ref="AW206:BD206"/>
    <mergeCell ref="BE207:BL207"/>
    <mergeCell ref="AW207:BD207"/>
    <mergeCell ref="BE199:BL199"/>
    <mergeCell ref="AO197:AV197"/>
    <mergeCell ref="BE198:BL198"/>
    <mergeCell ref="BE205:BL205"/>
    <mergeCell ref="BE208:BL208"/>
    <mergeCell ref="BE200:BL200"/>
    <mergeCell ref="BE201:BL201"/>
    <mergeCell ref="AW202:BD202"/>
    <mergeCell ref="AW200:BD200"/>
    <mergeCell ref="AW201:BD201"/>
    <mergeCell ref="Z175:AD175"/>
    <mergeCell ref="Z172:AD172"/>
    <mergeCell ref="Z174:AD174"/>
    <mergeCell ref="Z179:AD179"/>
    <mergeCell ref="BE197:BL197"/>
    <mergeCell ref="AO199:AV199"/>
    <mergeCell ref="AW199:BD199"/>
    <mergeCell ref="AW196:BD196"/>
    <mergeCell ref="AW197:BD197"/>
    <mergeCell ref="AW198:BD198"/>
    <mergeCell ref="G196:Y196"/>
    <mergeCell ref="AO196:AV196"/>
    <mergeCell ref="AW195:BD195"/>
    <mergeCell ref="BE195:BL195"/>
    <mergeCell ref="AO195:AV195"/>
    <mergeCell ref="AE193:AN193"/>
    <mergeCell ref="BE196:BL196"/>
    <mergeCell ref="G195:Y195"/>
    <mergeCell ref="BE193:BL193"/>
    <mergeCell ref="BE194:BL194"/>
    <mergeCell ref="AW194:BD194"/>
    <mergeCell ref="Z186:AD186"/>
    <mergeCell ref="Z187:AD187"/>
    <mergeCell ref="Z188:AD188"/>
    <mergeCell ref="Z192:AD192"/>
    <mergeCell ref="Z189:AD189"/>
    <mergeCell ref="Z190:AD190"/>
    <mergeCell ref="AO190:AV190"/>
    <mergeCell ref="AE175:AN175"/>
    <mergeCell ref="AE170:AN170"/>
    <mergeCell ref="AE174:AN174"/>
    <mergeCell ref="AE185:AN185"/>
    <mergeCell ref="G177:Y177"/>
    <mergeCell ref="G185:Y185"/>
    <mergeCell ref="Z181:AD181"/>
    <mergeCell ref="Z184:AD184"/>
    <mergeCell ref="Z185:AD185"/>
    <mergeCell ref="Z183:AD183"/>
    <mergeCell ref="Z163:AD163"/>
    <mergeCell ref="Z160:AD160"/>
    <mergeCell ref="G169:Y169"/>
    <mergeCell ref="G184:Y184"/>
    <mergeCell ref="A185:F185"/>
    <mergeCell ref="A184:F184"/>
    <mergeCell ref="Z180:AD180"/>
    <mergeCell ref="Z177:AD177"/>
    <mergeCell ref="Z170:AD170"/>
    <mergeCell ref="Z178:AD178"/>
    <mergeCell ref="A182:F182"/>
    <mergeCell ref="G182:Y182"/>
    <mergeCell ref="A181:F181"/>
    <mergeCell ref="Z167:AD167"/>
    <mergeCell ref="G159:Y159"/>
    <mergeCell ref="AE166:AN166"/>
    <mergeCell ref="AE172:AN172"/>
    <mergeCell ref="AE167:AN167"/>
    <mergeCell ref="AE169:AN169"/>
    <mergeCell ref="AE171:AN171"/>
    <mergeCell ref="G167:Y167"/>
    <mergeCell ref="G158:Y158"/>
    <mergeCell ref="Z157:AD157"/>
    <mergeCell ref="A180:F180"/>
    <mergeCell ref="G179:Y179"/>
    <mergeCell ref="A183:F183"/>
    <mergeCell ref="G183:Y183"/>
    <mergeCell ref="G180:Y180"/>
    <mergeCell ref="A179:F179"/>
    <mergeCell ref="G181:Y181"/>
    <mergeCell ref="Z158:AD158"/>
    <mergeCell ref="AE158:AN158"/>
    <mergeCell ref="Z164:AD164"/>
    <mergeCell ref="AE157:AN157"/>
    <mergeCell ref="G157:Y157"/>
    <mergeCell ref="Z171:AD171"/>
    <mergeCell ref="G171:Y171"/>
    <mergeCell ref="G168:Y168"/>
    <mergeCell ref="Z161:AD161"/>
    <mergeCell ref="Z169:AD169"/>
    <mergeCell ref="A153:F153"/>
    <mergeCell ref="Z153:AD153"/>
    <mergeCell ref="G153:Y153"/>
    <mergeCell ref="AE153:AN153"/>
    <mergeCell ref="Z156:AD156"/>
    <mergeCell ref="G154:Y154"/>
    <mergeCell ref="G156:Y156"/>
    <mergeCell ref="BE83:BL83"/>
    <mergeCell ref="AW83:BD83"/>
    <mergeCell ref="AO120:AV120"/>
    <mergeCell ref="AO110:AV110"/>
    <mergeCell ref="BE86:BL86"/>
    <mergeCell ref="G110:Y110"/>
    <mergeCell ref="G87:Y87"/>
    <mergeCell ref="Z90:AD90"/>
    <mergeCell ref="G90:Y90"/>
    <mergeCell ref="Z115:AD115"/>
    <mergeCell ref="AR76:AY76"/>
    <mergeCell ref="Z112:AD112"/>
    <mergeCell ref="AW85:BD85"/>
    <mergeCell ref="AW86:BD86"/>
    <mergeCell ref="AO127:AV127"/>
    <mergeCell ref="AE127:AN127"/>
    <mergeCell ref="D77:AA77"/>
    <mergeCell ref="AJ77:AQ77"/>
    <mergeCell ref="A121:F121"/>
    <mergeCell ref="A76:C76"/>
    <mergeCell ref="AE222:AN222"/>
    <mergeCell ref="Z217:AD217"/>
    <mergeCell ref="AE217:AN217"/>
    <mergeCell ref="AO217:AV217"/>
    <mergeCell ref="Z140:AD140"/>
    <mergeCell ref="Z127:AD127"/>
    <mergeCell ref="Z166:AD166"/>
    <mergeCell ref="AE159:AN159"/>
    <mergeCell ref="AE164:AN164"/>
    <mergeCell ref="AE160:AN160"/>
    <mergeCell ref="AW190:BD190"/>
    <mergeCell ref="BE132:BL132"/>
    <mergeCell ref="BE190:BL190"/>
    <mergeCell ref="AE148:AN148"/>
    <mergeCell ref="AE143:AN143"/>
    <mergeCell ref="AE155:AN155"/>
    <mergeCell ref="AE150:AN150"/>
    <mergeCell ref="AE190:AN190"/>
    <mergeCell ref="AE176:AN176"/>
    <mergeCell ref="AE173:AN173"/>
    <mergeCell ref="G222:Y222"/>
    <mergeCell ref="A217:F217"/>
    <mergeCell ref="G217:Y217"/>
    <mergeCell ref="Z228:AD228"/>
    <mergeCell ref="A230:F230"/>
    <mergeCell ref="A228:F228"/>
    <mergeCell ref="Z222:AD222"/>
    <mergeCell ref="Z223:AD223"/>
    <mergeCell ref="G223:Y223"/>
    <mergeCell ref="Z221:AD221"/>
    <mergeCell ref="Z252:AD252"/>
    <mergeCell ref="Z255:AD255"/>
    <mergeCell ref="AE255:AN255"/>
    <mergeCell ref="AO255:AV255"/>
    <mergeCell ref="AW255:BD255"/>
    <mergeCell ref="AO232:AV232"/>
    <mergeCell ref="AE234:AN234"/>
    <mergeCell ref="Z235:AD235"/>
    <mergeCell ref="Z234:AD234"/>
    <mergeCell ref="AE232:AN232"/>
  </mergeCells>
  <phoneticPr fontId="0" type="noConversion"/>
  <conditionalFormatting sqref="G115">
    <cfRule type="cellIs" dxfId="2" priority="12" stopIfTrue="1" operator="equal">
      <formula>$G114</formula>
    </cfRule>
  </conditionalFormatting>
  <conditionalFormatting sqref="G219:G224">
    <cfRule type="cellIs" dxfId="1" priority="5" stopIfTrue="1" operator="equal">
      <formula>#REF!</formula>
    </cfRule>
  </conditionalFormatting>
  <conditionalFormatting sqref="D68:I68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9" manualBreakCount="9">
    <brk id="40" max="63" man="1"/>
    <brk id="76" max="63" man="1"/>
    <brk id="100" max="63" man="1"/>
    <brk id="129" max="63" man="1"/>
    <brk id="158" max="63" man="1"/>
    <brk id="183" max="63" man="1"/>
    <brk id="209" max="63" man="1"/>
    <brk id="233" max="63" man="1"/>
    <brk id="264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2023-01-19T14:13:20Z</cp:lastPrinted>
  <dcterms:created xsi:type="dcterms:W3CDTF">2016-08-15T09:54:21Z</dcterms:created>
  <dcterms:modified xsi:type="dcterms:W3CDTF">2023-01-24T14:26:56Z</dcterms:modified>
</cp:coreProperties>
</file>