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КІ паспорти\"/>
    </mc:Choice>
  </mc:AlternateContent>
  <bookViews>
    <workbookView xWindow="0" yWindow="0" windowWidth="28800" windowHeight="12435"/>
  </bookViews>
  <sheets>
    <sheet name="1417670" sheetId="2" r:id="rId1"/>
  </sheets>
  <definedNames>
    <definedName name="_xlnm.Print_Area" localSheetId="0">'1417670'!$A$1:$BM$338</definedName>
  </definedNames>
  <calcPr calcId="152511"/>
</workbook>
</file>

<file path=xl/calcChain.xml><?xml version="1.0" encoding="utf-8"?>
<calcChain xmlns="http://schemas.openxmlformats.org/spreadsheetml/2006/main">
  <c r="AW286" i="2" l="1"/>
  <c r="BE286" i="2" s="1"/>
  <c r="AW197" i="2"/>
  <c r="BE197" i="2" s="1"/>
  <c r="AK85" i="2"/>
  <c r="AW166" i="2"/>
  <c r="BE166" i="2" s="1"/>
  <c r="BE199" i="2"/>
  <c r="AK73" i="2"/>
  <c r="AW193" i="2" s="1"/>
  <c r="BE193" i="2" s="1"/>
  <c r="AK58" i="2"/>
  <c r="AK57" i="2"/>
  <c r="AW182" i="2" s="1"/>
  <c r="BE182" i="2" s="1"/>
  <c r="AW196" i="2"/>
  <c r="BE196" i="2" s="1"/>
  <c r="AW195" i="2"/>
  <c r="BE195" i="2"/>
  <c r="AW194" i="2"/>
  <c r="BE194" i="2"/>
  <c r="AW173" i="2"/>
  <c r="BE173" i="2"/>
  <c r="AW168" i="2"/>
  <c r="BE168" i="2" s="1"/>
  <c r="BD326" i="2"/>
  <c r="BC326" i="2"/>
  <c r="BB326" i="2"/>
  <c r="BA326" i="2"/>
  <c r="AZ326" i="2"/>
  <c r="AY326" i="2"/>
  <c r="AX326" i="2"/>
  <c r="BE322" i="2"/>
  <c r="BD314" i="2"/>
  <c r="BC314" i="2"/>
  <c r="BB314" i="2"/>
  <c r="BA314" i="2"/>
  <c r="AZ314" i="2"/>
  <c r="AY314" i="2"/>
  <c r="AX314" i="2"/>
  <c r="AW306" i="2"/>
  <c r="BE306" i="2"/>
  <c r="AW305" i="2"/>
  <c r="AW311" i="2" s="1"/>
  <c r="BE311" i="2" s="1"/>
  <c r="BE309" i="2"/>
  <c r="BE308" i="2"/>
  <c r="BC298" i="2"/>
  <c r="BA298" i="2"/>
  <c r="AY298" i="2"/>
  <c r="BE294" i="2"/>
  <c r="BC286" i="2"/>
  <c r="BA286" i="2"/>
  <c r="AY286" i="2"/>
  <c r="BE279" i="2"/>
  <c r="AW276" i="2"/>
  <c r="AW282" i="2" s="1"/>
  <c r="BE282" i="2" s="1"/>
  <c r="AW277" i="2"/>
  <c r="AW283" i="2"/>
  <c r="BE283" i="2" s="1"/>
  <c r="BE280" i="2"/>
  <c r="BD269" i="2"/>
  <c r="BC269" i="2"/>
  <c r="BB269" i="2"/>
  <c r="BA269" i="2"/>
  <c r="AZ269" i="2"/>
  <c r="AY269" i="2"/>
  <c r="AX269" i="2"/>
  <c r="BE262" i="2"/>
  <c r="AW257" i="2"/>
  <c r="AW267" i="2" s="1"/>
  <c r="BE267" i="2" s="1"/>
  <c r="AW256" i="2"/>
  <c r="BE256" i="2" s="1"/>
  <c r="AW255" i="2"/>
  <c r="AW265" i="2" s="1"/>
  <c r="BE265" i="2" s="1"/>
  <c r="AW254" i="2"/>
  <c r="BE261" i="2"/>
  <c r="BE260" i="2"/>
  <c r="BE259" i="2"/>
  <c r="BE254" i="2"/>
  <c r="BE243" i="2"/>
  <c r="BC235" i="2"/>
  <c r="BA235" i="2"/>
  <c r="AY235" i="2"/>
  <c r="BE230" i="2"/>
  <c r="AW227" i="2"/>
  <c r="BE227" i="2" s="1"/>
  <c r="AW226" i="2"/>
  <c r="BE226" i="2" s="1"/>
  <c r="AW229" i="2"/>
  <c r="BE229" i="2"/>
  <c r="AW211" i="2"/>
  <c r="BE211" i="2" s="1"/>
  <c r="AW212" i="2"/>
  <c r="BE212" i="2" s="1"/>
  <c r="AW213" i="2"/>
  <c r="AW217" i="2" s="1"/>
  <c r="BE217" i="2" s="1"/>
  <c r="AW208" i="2"/>
  <c r="AW206" i="2"/>
  <c r="BE206" i="2" s="1"/>
  <c r="AW209" i="2"/>
  <c r="BE174" i="2"/>
  <c r="AS73" i="2"/>
  <c r="AK67" i="2"/>
  <c r="AW192" i="2"/>
  <c r="BE192" i="2" s="1"/>
  <c r="AK66" i="2"/>
  <c r="AS66" i="2"/>
  <c r="AK65" i="2"/>
  <c r="AW190" i="2"/>
  <c r="BE190" i="2" s="1"/>
  <c r="AK64" i="2"/>
  <c r="AW189" i="2"/>
  <c r="BE189" i="2" s="1"/>
  <c r="AK62" i="2"/>
  <c r="AW187" i="2"/>
  <c r="BE187" i="2" s="1"/>
  <c r="AK61" i="2"/>
  <c r="AW186" i="2" s="1"/>
  <c r="BE186" i="2" s="1"/>
  <c r="AK59" i="2"/>
  <c r="AW184" i="2" s="1"/>
  <c r="BE184" i="2" s="1"/>
  <c r="AS59" i="2"/>
  <c r="AK56" i="2"/>
  <c r="AW181" i="2"/>
  <c r="BE181" i="2" s="1"/>
  <c r="AW169" i="2"/>
  <c r="BE169" i="2"/>
  <c r="AW171" i="2"/>
  <c r="BE171" i="2" s="1"/>
  <c r="AK106" i="2"/>
  <c r="AS106" i="2" s="1"/>
  <c r="AK140" i="2"/>
  <c r="AW320" i="2" s="1"/>
  <c r="AK137" i="2"/>
  <c r="AS137" i="2"/>
  <c r="AS138" i="2"/>
  <c r="AS139" i="2"/>
  <c r="AS141" i="2"/>
  <c r="AK133" i="2"/>
  <c r="AS133" i="2" s="1"/>
  <c r="AJ155" i="2"/>
  <c r="AR155" i="2" s="1"/>
  <c r="AS136" i="2"/>
  <c r="AK127" i="2"/>
  <c r="AS127" i="2" s="1"/>
  <c r="AS132" i="2"/>
  <c r="AS134" i="2"/>
  <c r="AS135" i="2"/>
  <c r="AS129" i="2"/>
  <c r="AS130" i="2"/>
  <c r="AS131" i="2"/>
  <c r="AK122" i="2"/>
  <c r="AS122" i="2" s="1"/>
  <c r="AS123" i="2"/>
  <c r="AS124" i="2"/>
  <c r="AS125" i="2"/>
  <c r="AS126" i="2"/>
  <c r="AS128" i="2"/>
  <c r="AK117" i="2"/>
  <c r="AW241" i="2" s="1"/>
  <c r="AJ153" i="2"/>
  <c r="AR153" i="2" s="1"/>
  <c r="AS118" i="2"/>
  <c r="AS119" i="2"/>
  <c r="AS120" i="2"/>
  <c r="AS121" i="2"/>
  <c r="AS113" i="2"/>
  <c r="AS114" i="2"/>
  <c r="AS115" i="2"/>
  <c r="AS116" i="2"/>
  <c r="AK86" i="2"/>
  <c r="AJ151" i="2" s="1"/>
  <c r="AR151" i="2" s="1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7" i="2"/>
  <c r="AS108" i="2"/>
  <c r="AS109" i="2"/>
  <c r="AS110" i="2"/>
  <c r="AS111" i="2"/>
  <c r="AS112" i="2"/>
  <c r="AS84" i="2"/>
  <c r="AS81" i="2"/>
  <c r="AS82" i="2"/>
  <c r="AS83" i="2"/>
  <c r="AS74" i="2"/>
  <c r="AS75" i="2"/>
  <c r="AS76" i="2"/>
  <c r="AS77" i="2"/>
  <c r="AS78" i="2"/>
  <c r="AS79" i="2"/>
  <c r="AS80" i="2"/>
  <c r="AK63" i="2"/>
  <c r="AW188" i="2"/>
  <c r="BE188" i="2"/>
  <c r="AS63" i="2"/>
  <c r="AK60" i="2"/>
  <c r="AW185" i="2"/>
  <c r="BE185" i="2" s="1"/>
  <c r="BE172" i="2"/>
  <c r="AW207" i="2"/>
  <c r="BE207" i="2"/>
  <c r="AW167" i="2"/>
  <c r="BE167" i="2"/>
  <c r="AS90" i="2"/>
  <c r="AS68" i="2"/>
  <c r="AS69" i="2"/>
  <c r="AS70" i="2"/>
  <c r="AS71" i="2"/>
  <c r="AS72" i="2"/>
  <c r="AK54" i="2"/>
  <c r="AS54" i="2"/>
  <c r="A336" i="2"/>
  <c r="BT142" i="2"/>
  <c r="AS87" i="2"/>
  <c r="AS88" i="2"/>
  <c r="AS89" i="2"/>
  <c r="AW179" i="2"/>
  <c r="BE179" i="2"/>
  <c r="AW178" i="2"/>
  <c r="BT178" i="2" s="1"/>
  <c r="AW292" i="2"/>
  <c r="BE292" i="2" s="1"/>
  <c r="AW275" i="2"/>
  <c r="BE275" i="2"/>
  <c r="BE276" i="2"/>
  <c r="BE277" i="2"/>
  <c r="AW266" i="2"/>
  <c r="BE266" i="2" s="1"/>
  <c r="BE208" i="2"/>
  <c r="AW264" i="2"/>
  <c r="BE264" i="2" s="1"/>
  <c r="AW177" i="2"/>
  <c r="BT177" i="2" s="1"/>
  <c r="AS65" i="2"/>
  <c r="AS64" i="2"/>
  <c r="AS58" i="2"/>
  <c r="AS85" i="2"/>
  <c r="AS61" i="2"/>
  <c r="AS56" i="2"/>
  <c r="BE257" i="2"/>
  <c r="AW312" i="2"/>
  <c r="BE312" i="2"/>
  <c r="AW285" i="2"/>
  <c r="BE285" i="2"/>
  <c r="AS57" i="2"/>
  <c r="AS60" i="2"/>
  <c r="AW205" i="2"/>
  <c r="BE205" i="2" s="1"/>
  <c r="AW219" i="2"/>
  <c r="BE219" i="2" s="1"/>
  <c r="AW216" i="2"/>
  <c r="BE216" i="2" s="1"/>
  <c r="AW225" i="2"/>
  <c r="AW235" i="2" s="1"/>
  <c r="BE235" i="2" s="1"/>
  <c r="AS62" i="2"/>
  <c r="AS67" i="2"/>
  <c r="AW233" i="2"/>
  <c r="BE233" i="2" s="1"/>
  <c r="AS117" i="2"/>
  <c r="BE209" i="2"/>
  <c r="AJ156" i="2"/>
  <c r="AR156" i="2"/>
  <c r="BE178" i="2"/>
  <c r="AW296" i="2"/>
  <c r="BE296" i="2" s="1"/>
  <c r="AW191" i="2"/>
  <c r="BE191" i="2" s="1"/>
  <c r="AW183" i="2"/>
  <c r="BE183" i="2" s="1"/>
  <c r="AW215" i="2"/>
  <c r="BE215" i="2"/>
  <c r="AW247" i="2" l="1"/>
  <c r="BE247" i="2" s="1"/>
  <c r="AW245" i="2"/>
  <c r="BE245" i="2" s="1"/>
  <c r="BE241" i="2"/>
  <c r="AW324" i="2"/>
  <c r="BE324" i="2" s="1"/>
  <c r="BE320" i="2"/>
  <c r="AW326" i="2"/>
  <c r="BE326" i="2" s="1"/>
  <c r="AW165" i="2"/>
  <c r="BE177" i="2"/>
  <c r="BE255" i="2"/>
  <c r="AW253" i="2"/>
  <c r="AJ149" i="2"/>
  <c r="BE225" i="2"/>
  <c r="AJ154" i="2"/>
  <c r="AR154" i="2" s="1"/>
  <c r="AW232" i="2"/>
  <c r="BE232" i="2" s="1"/>
  <c r="AS140" i="2"/>
  <c r="BE213" i="2"/>
  <c r="BE305" i="2"/>
  <c r="AJ152" i="2"/>
  <c r="AR152" i="2" s="1"/>
  <c r="AS86" i="2"/>
  <c r="AW304" i="2"/>
  <c r="AW298" i="2"/>
  <c r="BE298" i="2" s="1"/>
  <c r="AK55" i="2"/>
  <c r="AW176" i="2" l="1"/>
  <c r="AW164" i="2"/>
  <c r="BE165" i="2"/>
  <c r="AK142" i="2"/>
  <c r="AJ150" i="2"/>
  <c r="AR150" i="2" s="1"/>
  <c r="AS55" i="2"/>
  <c r="BV55" i="2"/>
  <c r="AR149" i="2"/>
  <c r="AW314" i="2"/>
  <c r="BE314" i="2" s="1"/>
  <c r="BE304" i="2"/>
  <c r="AW269" i="2"/>
  <c r="BE269" i="2" s="1"/>
  <c r="BE253" i="2"/>
  <c r="BV142" i="2" l="1"/>
  <c r="I23" i="2"/>
  <c r="U22" i="2" s="1"/>
  <c r="AS142" i="2"/>
  <c r="BE164" i="2"/>
  <c r="AW198" i="2"/>
  <c r="BE198" i="2" s="1"/>
  <c r="AJ157" i="2"/>
  <c r="AR157" i="2" s="1"/>
  <c r="BT176" i="2"/>
  <c r="BE176" i="2"/>
</calcChain>
</file>

<file path=xl/sharedStrings.xml><?xml version="1.0" encoding="utf-8"?>
<sst xmlns="http://schemas.openxmlformats.org/spreadsheetml/2006/main" count="670" uniqueCount="251">
  <si>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</si>
  <si>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</si>
  <si>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</si>
  <si>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</si>
  <si>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</si>
  <si>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</si>
  <si>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</si>
  <si>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</si>
  <si>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</si>
  <si>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</si>
  <si>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</si>
  <si>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</si>
  <si>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</si>
  <si>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</si>
  <si>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</si>
  <si>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</si>
  <si>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</si>
  <si>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</si>
  <si>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</si>
  <si>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</si>
  <si>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</si>
  <si>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</si>
  <si>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</si>
  <si>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</si>
  <si>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</si>
  <si>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</si>
  <si>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</si>
  <si>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</si>
  <si>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</si>
  <si>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</si>
  <si>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</si>
  <si>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</si>
  <si>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</si>
  <si>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</si>
  <si>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</si>
  <si>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</si>
  <si>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</si>
  <si>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</si>
  <si>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</si>
  <si>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</si>
  <si>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</si>
  <si>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</si>
  <si>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</si>
  <si>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</si>
  <si>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</si>
  <si>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</si>
  <si>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</si>
  <si>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</si>
  <si>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</si>
  <si>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</si>
  <si>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</si>
  <si>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</si>
  <si>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</si>
  <si>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</si>
  <si>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</si>
  <si>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Начальник фінансового управління</t>
  </si>
  <si>
    <t>03356163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</si>
  <si>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</si>
  <si>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</si>
  <si>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</si>
  <si>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</si>
  <si>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</si>
  <si>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</si>
  <si>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</si>
  <si>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гривень</t>
  </si>
  <si>
    <t>зведений кошторисний розрахунок</t>
  </si>
  <si>
    <t>ефективності</t>
  </si>
  <si>
    <t>продукту</t>
  </si>
  <si>
    <t>рішення сесії міської ради</t>
  </si>
  <si>
    <t>од.</t>
  </si>
  <si>
    <t>Наказ</t>
  </si>
  <si>
    <t>Внески до статутного капіталу міського комунального підприємства  "Хмельницьктеплокомуненерго"</t>
  </si>
  <si>
    <t>техніко-економічне обгрунтування</t>
  </si>
  <si>
    <t>лист-звернення</t>
  </si>
  <si>
    <t>Внески до статутного капіталу МКП "Хмельницькводоканал" (Придбання насосних агрегатів)</t>
  </si>
  <si>
    <t>ефнктивності</t>
  </si>
  <si>
    <t>В. о. начальника управління комунальної інфраструктури</t>
  </si>
  <si>
    <t xml:space="preserve">відсоток передбачених коштів на 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 до зведеного кошторису </t>
  </si>
  <si>
    <t>бюджетної програми місцевого бюджету на 2023  рік</t>
  </si>
  <si>
    <t>Внески до статутного капіталу МКП "Хмельницькводоканал" (Будівництво ділянки водопроводу діам. 315 мм по вул. К. Степанкова в м. Хмельницький)</t>
  </si>
  <si>
    <t>Внески до статутного капіталу МКП "Хмельницькводоканал" (Реконструкція водопроводу від вул. Проскурівська по пров. Проскурівський, вул. Пилипчука до пров. Шевченка в м. Хмельницький)</t>
  </si>
  <si>
    <t>Внески до статутного капіталу МКП "Хмельницькводоканал" (Реконструкція ділянки водопроводу від вул. Кам`янецька по вул. Проскурівського підпілля до р. Плоска в м.Хмельницький)</t>
  </si>
  <si>
    <t>Внески до статутного капіталу МКП "Хмельницькводоканал" (Реконструкція ділянки водопроводу по вул. Залізняка (перехід через вул. П. Мирного) в м. Хмельницький)</t>
  </si>
  <si>
    <t>Внески до статутного капіталу МКП "Хмельницькводоканал" (Реконструкція ділянки водопроводу від ж.б. №4 до ж.б. №2 по вул. Шухевича в м. Хмельницький)</t>
  </si>
  <si>
    <t>Внески до статутного капіталу МКП "Хмельницькводоканал" (Реконструкція водопроводу по вул. Шестакова, від вул. Староміська до ж.б. № 46, 39 по вул. Шестакова в м. Хмельницький)</t>
  </si>
  <si>
    <t>Внески до статутного капіталу МКП "Хмельницькводоканал" (Реконструкція ділянки водопроводу діам. 160 мм по вул. Прибузька між буд. №10 - №12 в м. Хмельницький)</t>
  </si>
  <si>
    <t>Завдання 1. Поповнення статутного капіталу для функціонування міського комунального підприємства  "Хмельницькводоканал"</t>
  </si>
  <si>
    <t>Завдання 2. Поповнення статутного капіталу для функціонування міського комунального підприємства  "Хмельницьктеплокомуненерго"</t>
  </si>
  <si>
    <t>Внески до статутного капіталу МКП "Хмельницькводоканал" (Реконструкція самопливного каналізаційного колектора діам.800 мм від ж.б.№203 до колодязя №551а по вул. Проскурівського підпілля в м.Хмельницький 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</si>
  <si>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 Кам`янецька, 134/1Д в м. Хмельницький)</t>
  </si>
  <si>
    <t>Внески до статутного капіталу МКП "Хмельницькводоканал" (Реконструкція самопливного каналізаційного колектора від буд. №4А по  вул. Свободи до буд.№20/2 по вул. Зарічанській в м. Хмельницький )</t>
  </si>
  <si>
    <t>Внески до статутного капіталу МКП "Хмельницькводоканал" (Реконструкція системи живлення ВНС-10 (придбання силових кабелів))</t>
  </si>
  <si>
    <t>Внески до статутного капіталу МКП "Хмельницькводоканал" (Придбання перетворювача частоти)</t>
  </si>
  <si>
    <t>Внески до статутного капіталу МКП "Хмельницькводоканал" (Придбання силового трансформатора)</t>
  </si>
  <si>
    <t>Внески до статутного капіталу МКП "Хмельницькводоканал" (Придбання генераторів)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</si>
  <si>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із заміною щита керування та турбокомпресора за адресо: вул. Майборського, 5, м. Хмельницький ) 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</si>
  <si>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із заміною щита керування та турбокомпресора за адресо: вул. Шухевича, 8/1-Г,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</si>
  <si>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когенераційної установки із заміною щита керування та турбокомпресора за адресо: прс. Миру, 99/101, м. Хмельницький) </t>
  </si>
  <si>
    <t>Внески до статутного капіталу міського комунального підприємства  "Хмельницьктеплокомуненерго" (Придбання частотно-регулюючих приводів для підготовки об'єктів до опалювального сезону)</t>
  </si>
  <si>
    <t>обсяг видатків на реконструкцію системи живлення  ВНС-10 (придбання силових кабелів)</t>
  </si>
  <si>
    <t xml:space="preserve">кількість насосних агрегатів, що планується придбати </t>
  </si>
  <si>
    <t>витрати на придбання 1 насосного агрегату</t>
  </si>
  <si>
    <t xml:space="preserve">відсоток передбачених коштів на реконструкцію водопроводу від вул. Проскурівська по пров. Проскурівський, вул. Пилипчука до пров. Шевченка в м. Хмельницький до зведеного кошторису </t>
  </si>
  <si>
    <t xml:space="preserve">відсоток передбачених коштів на будівництво ділянки водопроводу діаметром 315 мм по вул. К. Степанкова в м. Хмельницький до зведеного кошторису </t>
  </si>
  <si>
    <t xml:space="preserve">відсоток передбачених коштів на реконструкцію ділянки водопроводу від вул. Кам`янецька по вул. Проскурівського підпілля до р. Плоска в м.Хмельницький до зведеного кошторису </t>
  </si>
  <si>
    <t xml:space="preserve">відсоток передбачених коштів на реконструкцію ділянки водопроводу по вул. Залізняка (перехід через вул. П. Мирного) в м. Хмельницький до зведеного кошторису </t>
  </si>
  <si>
    <t xml:space="preserve">відсоток передбачених коштів на реконструкцію ділянки водопроводу від ж.б. №4 до ж.б. №2 по вул. Шухевича в м. Хмельницький до зведеного кошторису </t>
  </si>
  <si>
    <t xml:space="preserve">відсоток передбачених коштів на реконструкцію водопроводу по вул. Шестакова, від вул. Староміська до ж.б. № 46, 39 по вул. Шестакова в м. Хмельницький до зведеного кошторису </t>
  </si>
  <si>
    <t xml:space="preserve">відсоток передбачених коштів на реконструкцію ділянки водопроводу діам. 160 мм по вул. Прибузька між буд. №10 - №12 в м. Хмельницький до зведеного кошторису </t>
  </si>
  <si>
    <t xml:space="preserve">відсоток передбачених коштів на еконструкція самопливного каналізаційного колектора діам.800 мм від ж.б.№203 до колодязя №551а по вул. Проскурівського підпілля в м.Хмельницький до зведеного кошторису </t>
  </si>
  <si>
    <t xml:space="preserve">відсоток передбачених коштів на реконструкцію напірного каналізаційного колектора  діаметром 225 мм від КНС-22, вул. Кам'янецька, 134/1Д в м. Хмельницький до зведеного кошторису </t>
  </si>
  <si>
    <t xml:space="preserve">відсоток передбачених коштів на реконструкцію самопливного каналізаційного колектора від буд. №4А по  вул. Свободи до буд.№20/2 по вул. Зарічанській в м. Хмельницький до зведеного кошторису </t>
  </si>
  <si>
    <t>Завдання 2. Поповнення статутного капіталу для функціонування  міського комунального підприємства  "Хмельницьктеплокомуненерго"</t>
  </si>
  <si>
    <t xml:space="preserve">обсяг видатків на придбання частотно-регулюючих приводів </t>
  </si>
  <si>
    <t>обсяг видатків, в т. ч.:</t>
  </si>
  <si>
    <t>кількість об'єктів, які планується відремонтувати</t>
  </si>
  <si>
    <t>середні витрати на проведення капітального ремонту 1 об'єкту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</si>
  <si>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</si>
  <si>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Василь КАБАЛЬСЬКИЙ</t>
  </si>
  <si>
    <t>(Власне ім'я, ПРІЗВИЩЕ)</t>
  </si>
  <si>
    <t>Сергій ЯМЧУК</t>
  </si>
  <si>
    <t xml:space="preserve">комерційна пропозиція </t>
  </si>
  <si>
    <t>м</t>
  </si>
  <si>
    <t>середні витрати на придбання 1 м силового кабелю</t>
  </si>
  <si>
    <t>протяжність силових кабелів, які планується придбати</t>
  </si>
  <si>
    <t xml:space="preserve">середні витрати на будівництво та реконструкцію ділянки водопроводу, самопливного каналізаційного колектора на 1 об'єкті </t>
  </si>
  <si>
    <t>Внески до статутного капіталу МКП "Хмельницькводоканал" (Реконструкція ділянки водопроводу діам. 110 мм по вул. Тернопільська між буд. № 30 - № 34 в м. Хмельницький)</t>
  </si>
  <si>
    <t>Внески до статутного капіталу МКП "Хмельницькводоканал" (Нове будівництво вуличних мереж водопостачання житлових будинків по вул. Глушенкова (мікрорайон Ружична) в м. Хмельницький)</t>
  </si>
  <si>
    <t>Внески до статутного капіталу МКП "Хмельницькводоканал" (Капітальний ремонт КНС з благоустроєм території в мкр. "Лезневе" у м. Хмельницький)</t>
  </si>
  <si>
    <t xml:space="preserve">Внески до статутного капіталу МКП "Хмельницькводоканал" (Реконструкція ділянки каналізаційної мережі від ж.б. № 3 та № 3/1 по вул. Січових Стрільців з переходом даної вулиці в м. Хмельницькому) </t>
  </si>
  <si>
    <t>Внески до статутного капіталу МКП "Хмельницькводоканал" (Капітальний ремонт зовнішніх мереж каналізації по вул. Болбочана, 6а в м. Хмельницький)</t>
  </si>
  <si>
    <t xml:space="preserve">Внески до статутного капіталу МКП "Хмельницькводоканал" (Нове будівництво зовнішніх мереж водопроводу в с. Шаровечка, Хмельницького району, Хмельницької області (2 черга)) </t>
  </si>
  <si>
    <t xml:space="preserve">Внески до статутного капіталу МКП "Хмельницькводоканал" (Придбання спеціалізованої техніки - каналопромивочна машина) </t>
  </si>
  <si>
    <t xml:space="preserve">Внески до статутного капіталу МКП "Хмельницькводоканал" (Придбання спеціалізованої техніки - спеціалізовані автомобілі для аварійно-відновлювальних бригад) </t>
  </si>
  <si>
    <t xml:space="preserve">Внески до статутного капіталу МКП "Хмельницькводоканал" (Придбання спеціалізованої техніки - спеціалізована пересувна електротехнічна лабораторія) </t>
  </si>
  <si>
    <t xml:space="preserve">Внески до статутного капіталу МКП "Хмельницькводоканал" (Придбання обладнання для господарської діяльності - насос) </t>
  </si>
  <si>
    <t xml:space="preserve">Внески до статутного капіталу МКП "Хмельницькводоканал" (Придбання обладнання для господарської діяльності - фреза (навісне обладнання до тракторної та екскаваторної техніки))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</si>
  <si>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Кам'янецька, 63,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</si>
  <si>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прс. Миру, 51/2,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</si>
  <si>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Бандери, 8,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</si>
  <si>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Інститутська, 20/2,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</si>
  <si>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Ольжича, 1, м. Хмельницький) </t>
  </si>
  <si>
    <t>Внески до статутного капіталу міського комунального підприємства  "Хмельницьктеплокомуненерго" (Капітальний ремонт теплової мережі за адресою: вул. Трембовецької, 3, м. Хмельницький)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</si>
  <si>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Зарічанська, 6/5, м. Хмельницький) </t>
  </si>
  <si>
    <t xml:space="preserve">Внески до статутного капіталу міського комунального підприємства  "Хмельницьктеплокомуненерго" (Капітальний ремонт теплової мережі за адресою: вул. Молодіжна, 7, м. Хмельницький) </t>
  </si>
  <si>
    <t xml:space="preserve">Внески до статутного капіталу міського комунального підприємства  "Хмельницьктеплокомуненерго" (Придбання обладнання для господарської діяльності - пластинчасті теплообмінники) </t>
  </si>
  <si>
    <t xml:space="preserve">Внески до статутного капіталу міського комунального підприємства  "Хмельницьктеплокомуненерго" (Придбання обладнання для господарської діяльності - автоматичні системи хімводоочищення) </t>
  </si>
  <si>
    <t xml:space="preserve">Внески до статутного капіталу міського комунального підприємства  "Хмельницьктеплокомуненерго" (Придбання обладнання для господарської діяльності - твердопаливні котли) </t>
  </si>
  <si>
    <t xml:space="preserve">Внески до статутного капіталу міського комунального підприємства  "Хмельницьктеплокомуненерго" (Придбання обладнання для господарської діяльності - газові котли) </t>
  </si>
  <si>
    <t>Внески до статутного капіталу комунального підприємства по будівництву, ремонту та експлуатації доріг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</si>
  <si>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-тандемний дорожній коток з задніми незалежними гумовими вальцями)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</si>
  <si>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екскаватор-навантажувач з навісним обладнанням)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</si>
  <si>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трактори з навісним обладнанням)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</si>
  <si>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 автомобілі з дубль кабіною, бортовою платформою)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</si>
  <si>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вантажний автомобіль з дубль кабіною, бортовою платформою та краном маніпулятором)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</si>
  <si>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 автомобілі самоскиди вантажопідйомністю понад 18,5 т з навісним обладнанням)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</si>
  <si>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 автомобілі самоскиди вантажопідйомністю від 4 до 6 т з навісним обладнанням)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</si>
  <si>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 автомобіль спеціалізований з дубль кабіною та фургоном для перевезення людей та обладнання)</t>
  </si>
  <si>
    <t>Внески до статутного капіталу комунального підприємства по будівництву, ремонту та експлуатації доріг (Придбання спеціалізованої техніки -  причіп тракторний, вакуумний, дорожньо-прибиральниий, колісний)</t>
  </si>
  <si>
    <t>Внески до статутного капіталу комунального підприємства по зеленому будівництву і благоустрою міста</t>
  </si>
  <si>
    <t>Внески до статутного капіталу комунального підприємства по будівництву, ремонту та експлуатації доріг (Виготовлення проєктно-кошторисної документації (в тому числі проведення передпроектних робіт) по об’єкту «Капітальний ремонт – улаштування відкритих водостоків через вул. Геологів, проїзд Козловського в м. Хмельницькому» під залізничними коліями перегону Хмельницький – Гречани на ПК 12252+85 та на ПК 12256+95)</t>
  </si>
  <si>
    <t>Внески до статутного капіталу комунального підприємства по зеленому будівництву і благоустрою міста (Придбання спеціалізованої техніки -   газонокосарка)</t>
  </si>
  <si>
    <t xml:space="preserve">Внески до статутного капіталу комунального підприємства по зеленому будівництву і благоустрою міста (Придбання спеціалізованої техніки -  автомобіль спеціалізований для перевезення робітників) </t>
  </si>
  <si>
    <t>Внески до статутного капіталу комунального підприємства по зеленому будівництву і благоустрою міста (Придбання спеціалізованої техніки -   подрібнювач (корчувач) пеньків)</t>
  </si>
  <si>
    <t>Внески до статутного капіталу комунального підприємства по зеленому будівництву і благоустрою міста (Придбання спеціалізованої техніки -   тракторний самоскидний причіп)</t>
  </si>
  <si>
    <t xml:space="preserve">Внески до статутного капіталу спеціалізованого комунального підприємства «Хмельницька міська ритуальна служба» </t>
  </si>
  <si>
    <t xml:space="preserve">Внески до статутного капіталу спеціалізованого комунального підприємства «Хмельницька міська ритуальна служба» (Капітальний ремонт території Будинку траурних обрядів за адресою: м. Хмельницький вул. Князя Святослава Хороброго 5-А)  </t>
  </si>
  <si>
    <t xml:space="preserve">Внески до статутного капіталу спеціалізованого комунального підприємства «Хмельницька міська ритуальна служба» (Придбання обладнання для господарської діяльності – навісне обладнання до мінітрактора)  </t>
  </si>
  <si>
    <t xml:space="preserve">Внески до статутного капіталу спеціалізованого комунального підприємства «Хмельницька міська ритуальна служба» (Придбання спеціалізованої техніки – міні-трактора)  </t>
  </si>
  <si>
    <t xml:space="preserve">Внески до статутного капіталу комунального підприємства «Акведук» </t>
  </si>
  <si>
    <t xml:space="preserve">Внески до статутного капіталу комунального підприємства «Акведук» (Нове будівництво станції очищення господарсько-побутових стічних вод продуктивністю БІО-S-150 30 м3/добу, в с. Пирогівці Хмельницького району, Хмельницької області) </t>
  </si>
  <si>
    <t xml:space="preserve">Внески до статутного капіталу комунального підприємства «Акведук» (Придбання обладнання для господарської діяльності - фронтальний навантажувач (навантажувач "голий", ковш щелепний, тросовий гідророзподілювач)) </t>
  </si>
  <si>
    <t xml:space="preserve">Внески до статутного капіталу комунального підприємства «Акведук» (Придбання обладнання для господарської діяльності - фронтальний навантажувач (подрібнювач гілок) </t>
  </si>
  <si>
    <t xml:space="preserve">Внески до статутного капіталу комунального підприємства «Акведук» (Придбання обладнання для господарської діяльності - відвал сніговий) </t>
  </si>
  <si>
    <t>Внески до статутного капіталу комунального підприємства КП "Парки та сквери міста Хмельницького" (Придбання спеціалізованої техніки - трактор)</t>
  </si>
  <si>
    <t>Внески до статутного капіталу комунального підприємства КП "Парки та сквери міста Хмельницького" (Придбання спеціалізованої техніки - причепна машина для прибирання пляжу)</t>
  </si>
  <si>
    <t>Внески до статутного капіталу комунального підприємства КП "Парки та сквери міста Хмельницького" (Придбання спеціалізованої техніки - косарка - трактор (райдер))</t>
  </si>
  <si>
    <t xml:space="preserve">Внески до статутного капіталу Хмельницького комунального підприємства "Спецкомунтранс" </t>
  </si>
  <si>
    <t>Внески до статутного капіталу Хмельницького комунального підприємства "Спецкомунтранс" (Нове будівництво нежитлового приміщення за адресою: вул. Заводська, 165 в м. Хмельницькому (коригування))</t>
  </si>
  <si>
    <t>Внески до статутного капіталу Хмельницького комунального підприємства "Спецкомунтранс" (Придбання спеціалізованої техніки – сміттєвоза)</t>
  </si>
  <si>
    <t xml:space="preserve">Внески до статутного капіталу Хмельницького комунального підприємства "Міськсвітло" </t>
  </si>
  <si>
    <t>Внески до статутного капіталу Хмельницького комунального підприємства "Міськсвітло" (Придбання спеціалізованої техніки – автогідропідйомника телескопічного)</t>
  </si>
  <si>
    <t xml:space="preserve">відсоток передбачених коштів на реконструкцію ділянки водопроводу діам. 110 мм по вул. Тернопільська між буд. № 30 - № 34 в м. Хмельницький до зведеного кошторису </t>
  </si>
  <si>
    <t xml:space="preserve">Внески до статутного капіталу МКП "Хмельницькводоканал" (Придбання спеціалізованої техніки - автоцистерна) </t>
  </si>
  <si>
    <t>обсяг видатків на погашення кредиторської заборгованості</t>
  </si>
  <si>
    <t>обсяг видатків на придбання спеціалізованої техніки</t>
  </si>
  <si>
    <t>кількість спеціалізованої техніки, що планується придбати</t>
  </si>
  <si>
    <t>обсяг видатків на придбання обладнання для господарської діяльності</t>
  </si>
  <si>
    <t>кількість обладнання для господарської діяльності, що планується придбати</t>
  </si>
  <si>
    <t xml:space="preserve">продукту </t>
  </si>
  <si>
    <t>витрати на придбання 1 од. спеціалізованої техніки</t>
  </si>
  <si>
    <t>Завдання 3. Поповнення статутного капіталу для функціонування комунального підприємства по будівництву, ремонту та експлуатації доріг</t>
  </si>
  <si>
    <t>грн</t>
  </si>
  <si>
    <t>Завдання 4. Поповнення статутного капіталу для функціонування комунального підприємства по зеленому будівництву і благоустрою міста</t>
  </si>
  <si>
    <t xml:space="preserve">Завдання 5. Поповнення статутного капіталу для функціонування спеціалізованого комунального підприємства «Хмельницька міська ритуальна служба» </t>
  </si>
  <si>
    <t xml:space="preserve">Завдання 6. Поповнення статутного капіталу для функціонування комунального підприємства «Акведук» </t>
  </si>
  <si>
    <t xml:space="preserve">Завдання 7. Поповнення статутного капіталу для функціонування комунального підприємства "Парки та сквери міста Хмельницького" </t>
  </si>
  <si>
    <t xml:space="preserve">Завдання 8. Поповнення статутного капіталу для функціонування Хмельницького комунального підприємства "Спецкомунтранс" </t>
  </si>
  <si>
    <t xml:space="preserve">Завдання 9. Поповнення статутного капіталу для функціонування Хмельницького комунального підприємства "Міськсвітло" </t>
  </si>
  <si>
    <t>обсяг видатків на виготовлення ПКД (в т. ч. проведення передпроектних робіт) по об’єкту «Капітальний ремонт – улаштування відкритих водостоків через вул. Геологів, проїзд Козловського в м. Хмельницькому</t>
  </si>
  <si>
    <t>кількість ПКД, що планується виготовити</t>
  </si>
  <si>
    <t>середні витрати на придбання 1 од. спеціалізованої техніки</t>
  </si>
  <si>
    <t>витрати на виготовлення 1 ПКД</t>
  </si>
  <si>
    <t>обсяг видатків на капітальний ремонт території Будинку траурних обрядів</t>
  </si>
  <si>
    <t xml:space="preserve">обсяг видатків на придбання вбиральні модульної </t>
  </si>
  <si>
    <t>середні витрати на придбання 1 од. обладнання для господарської діяльності</t>
  </si>
  <si>
    <t>обсяг видатків на капітальний ремонт когенераційної установки із заміною щита керування та турбокомпресора, теплової мережі</t>
  </si>
  <si>
    <t xml:space="preserve">витрати на придбання 1 вбиральні модульної </t>
  </si>
  <si>
    <t>Завдання 6. Поповнення статутного капіталу для функціонування комунального підприємства "Акведук" Хмельницької міської ради</t>
  </si>
  <si>
    <t>обсяг видатків на нове будівництво станції очищення господарсько-побутових стічних вод</t>
  </si>
  <si>
    <t>звелений кошторисний розрахунок</t>
  </si>
  <si>
    <t>витрати на проведення капітального ремонту 1 об'єкту</t>
  </si>
  <si>
    <t>комерційна пропозиція</t>
  </si>
  <si>
    <t xml:space="preserve">обсяг видатків на нове будівництво нежитлового приміщення </t>
  </si>
  <si>
    <t>кількість об'єктів, які планується побудувати</t>
  </si>
  <si>
    <t>Завдання 9. Поповнення статутного капіталу для функціонування Хмельницького комунального підприємства "Міськсвітло"</t>
  </si>
  <si>
    <t xml:space="preserve">Внески до статутного капіталу спеціалізованого комунального підприємства «Хмельницька міська ритуальна служба» (Придбання вбиральні модульної)  </t>
  </si>
  <si>
    <t xml:space="preserve">Внески до статутного капіталу комунального підприємства «Акведук» (Придбання обладнання для господарської діяльності - розкидач МВУ- 4 ) </t>
  </si>
  <si>
    <t xml:space="preserve">Внески до статутного капіталу комунального підприємства "Парки і сквери міста Хмельницького" </t>
  </si>
  <si>
    <t xml:space="preserve">Завдання 7. Поповнення статутного капіталу для функціонування комунального підприємства "Парки і сквери міста Хмельницького" </t>
  </si>
  <si>
    <t>обсяг видатків на виконання робіт з будівництва, капітального ремонту та реконструкції ділянки водопроводу, самопливного каналізаційного колектора, мережі</t>
  </si>
  <si>
    <t>кількість об'єктів, на яких планується здійснити будівництво, капітальний ремонт та реконструкцію ділянки водопроводу, самопливного каналізаційного колектора, мережі</t>
  </si>
  <si>
    <t xml:space="preserve">кількість обладнання для господарської діяльності, що планується придбати </t>
  </si>
  <si>
    <t>середні витрати на придбання 1 од. обладнанн для господарської діяльності, що планується придбати</t>
  </si>
  <si>
    <t xml:space="preserve">відсоток передбачених коштів на будівництво мережі водовідведення вул. Д.Нечая, вул. Блакитної, пров. Молодіжного в м. Хмельницькому до зведеного кошторису </t>
  </si>
  <si>
    <t xml:space="preserve">відсоток передбачених коштів на нове будівництво вуличних мереж водопостачання житлових будинків по вул. Глушенкова (мікрорайон Ружична) в м. Хмельницький до зведеного кошторису </t>
  </si>
  <si>
    <t xml:space="preserve">відсоток передбачених коштів на реконструкцію ділянки каналізаційної мережі від ж.б. № 3 та № 3/1 по вул. Січових Стрільців з переходом даної вулиці в м. Хмельницькому до зведеного кошторису </t>
  </si>
  <si>
    <t xml:space="preserve">відсоток передбачених коштів на нове будівництво зовнішніх мереж водопроводу в с. Шаровечка, Хмельницького району, Хмельницької області (2 черга) до зведеного кошторису </t>
  </si>
  <si>
    <t xml:space="preserve">відсоток передбачених коштів на реконструкцію ділянки водопроводу діаметром 500 мм по вул. Тернопільська в м. Хмельницький до зведеного кошторису </t>
  </si>
  <si>
    <t>кількість вбиралень громадських, що планується придбати</t>
  </si>
  <si>
    <t xml:space="preserve">відсоток передбачених коштів на нове будівництво станції очищення господарсько-побутових стічних вод продуктивністю БІО-S-150 30 м3/добу, в с. Пирогівці Хмельницького району, Хмельницької області до зведеного кошторису </t>
  </si>
  <si>
    <t>витрати на будівництво 1 об'єкту</t>
  </si>
  <si>
    <t>2256400000</t>
  </si>
  <si>
    <t>витрати на придбання 1 од. обладнання для господарської діяльності</t>
  </si>
  <si>
    <t>Погашення кредиторської заборгованості за 2022 рік</t>
  </si>
  <si>
    <t>Внески до статутного капіталу МКП "Хмельницькводоканал" (Нове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Хмельницький)</t>
  </si>
  <si>
    <t>Внески до статутного капіталу МКП "Хмельницькводоканал" (Будівництво мережі водовідведення вул. Д.Нечая, вул. Блакитної, пров. Молодіжного в м. Хмельницькому)</t>
  </si>
  <si>
    <t>рівень погашення кредиторської заборгованості за 2022 рік</t>
  </si>
  <si>
    <t xml:space="preserve"> 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Програма підтримки і розвитку міського комунального підприємства «Хмельницьктеплокомуненерго» на 2023 – 2027 роки, Програма підтримки і розвитку міського комунального підприємства «Хмельницькводоканал» на 2023-2027 роки, 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роки, 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роки, Програма підтримки і розвитку комунального підприємства «Акведук» Хмельницької міської ради на 2023 – 2027 роки, Програма підтримки і розвитку комунального підприємства «Парки і сквери міста Хмельницького» на 2023 – 2027 роки, Програма підтримки та розвитку Хмельницького комунального підприємства «Спецкомунтранс» на 2023 – 2027 роки,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</si>
  <si>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Програма підтримки і розвитку міського комунального підприємства «Хмельницькводоканал» на 2023-2027 роки</t>
  </si>
  <si>
    <t>Програма підтримки і розвитку міського комунального підприємства «Хмельницьктеплокомуненерго» на 2023 – 2027 роки</t>
  </si>
  <si>
    <t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</si>
  <si>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</t>
  </si>
  <si>
    <t>Програма підтримки і розвитку комунального підприємства «Акведук» Хмельницької міської ради на 2023 – 2027 роки</t>
  </si>
  <si>
    <t>Програма підтримки і розвитку комунального підприємства «Парки і сквери міста Хмельницького» на 2023 – 2027 роки</t>
  </si>
  <si>
    <t>Програма підтримки та розвитку Хмельницького комунального підприємства «Спецкомунтранс» на 2023 – 2027 роки</t>
  </si>
  <si>
    <t xml:space="preserve">Внески до статутного капіталу міського комунального підприємства  "Хмельницьктеплокомуненерго" (Придбання спеціалізованої техніки -  автомобілі аварійні ремонтні майстерні) </t>
  </si>
  <si>
    <t xml:space="preserve">Внески до статутного капіталу міського комунального підприємства  "Хмельницьктеплокомуненерго" (Придбання обладнання для господарської діяльності - комп’ютери для котелень) </t>
  </si>
  <si>
    <t xml:space="preserve">Внески до статутного капіталу міського комунального підприємства  "Хмельницьктеплокомуненерго" (Придбання спеціалізованої техніки -  вантажні автомобілі - самоскиди) </t>
  </si>
  <si>
    <t>1.1.</t>
  </si>
  <si>
    <t>рази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</si>
</sst>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3" fillId="0" borderId="0"/>
    <xf numFmtId="0" fontId="21" fillId="0" borderId="0"/>
  </cellStyleXfs>
  <cellXfs count="206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24" fillId="0" borderId="0" xfId="0" applyFont="1"/>
    <xf numFmtId="4" fontId="24" fillId="0" borderId="0" xfId="0" applyNumberFormat="1" applyFont="1"/>
    <xf numFmtId="4" fontId="25" fillId="0" borderId="0" xfId="0" applyNumberFormat="1" applyFont="1"/>
    <xf numFmtId="0" fontId="25" fillId="0" borderId="0" xfId="0" applyFont="1"/>
    <xf numFmtId="4" fontId="3" fillId="3" borderId="0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vertical="center" wrapText="1"/>
    </xf>
    <xf numFmtId="0" fontId="3" fillId="0" borderId="5" xfId="3" applyFont="1" applyBorder="1" applyAlignment="1">
      <alignment vertical="center" wrapText="1"/>
    </xf>
    <xf numFmtId="0" fontId="3" fillId="0" borderId="6" xfId="3" applyFont="1" applyBorder="1" applyAlignment="1">
      <alignment vertical="center" wrapText="1"/>
    </xf>
    <xf numFmtId="0" fontId="4" fillId="0" borderId="4" xfId="3" applyFont="1" applyBorder="1" applyAlignment="1">
      <alignment vertical="center" wrapText="1"/>
    </xf>
    <xf numFmtId="0" fontId="4" fillId="0" borderId="5" xfId="3" applyFont="1" applyBorder="1" applyAlignment="1">
      <alignment vertical="center" wrapText="1"/>
    </xf>
    <xf numFmtId="0" fontId="4" fillId="0" borderId="6" xfId="3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4" xfId="3" applyFont="1" applyFill="1" applyBorder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0" fontId="3" fillId="0" borderId="6" xfId="3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4" fontId="4" fillId="3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9" fillId="0" borderId="1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4" fontId="11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2" fontId="22" fillId="0" borderId="4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2" fontId="22" fillId="3" borderId="4" xfId="0" applyNumberFormat="1" applyFont="1" applyFill="1" applyBorder="1" applyAlignment="1">
      <alignment horizontal="center" vertical="center"/>
    </xf>
    <xf numFmtId="2" fontId="22" fillId="3" borderId="5" xfId="0" applyNumberFormat="1" applyFont="1" applyFill="1" applyBorder="1" applyAlignment="1">
      <alignment horizontal="center" vertical="center"/>
    </xf>
    <xf numFmtId="2" fontId="22" fillId="3" borderId="6" xfId="0" applyNumberFormat="1" applyFont="1" applyFill="1" applyBorder="1" applyAlignment="1">
      <alignment horizontal="center" vertical="center"/>
    </xf>
  </cellXfs>
  <cellStyles count="4">
    <cellStyle name="Звичайний" xfId="0" builtinId="0"/>
    <cellStyle name="Звичайний 21 2 3 2" xfId="1"/>
    <cellStyle name="Звичайний 21 2 3 2 3" xfId="2"/>
    <cellStyle name="Звичайний 21 2 3 2 3 2 2" xfId="3"/>
  </cellStyles>
  <dxfs count="1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38"/>
  <sheetViews>
    <sheetView tabSelected="1" view="pageBreakPreview" zoomScaleNormal="100" zoomScaleSheetLayoutView="100" workbookViewId="0">
      <selection activeCell="BT177" sqref="BT177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54" width="2.85546875" style="1" customWidth="1"/>
    <col min="55" max="55" width="3.5703125" style="1" customWidth="1"/>
    <col min="56" max="65" width="2.85546875" style="1" customWidth="1"/>
    <col min="66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8" t="s">
        <v>19</v>
      </c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134" t="s">
        <v>70</v>
      </c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77" ht="32.1" customHeight="1" x14ac:dyDescent="0.25">
      <c r="AO4" s="140" t="s">
        <v>61</v>
      </c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77" x14ac:dyDescent="0.2">
      <c r="AO5" s="133" t="s">
        <v>7</v>
      </c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1:77" ht="7.5" customHeight="1" x14ac:dyDescent="0.2"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77" ht="12.75" customHeight="1" x14ac:dyDescent="0.2">
      <c r="AO7" s="141">
        <v>45029</v>
      </c>
      <c r="AP7" s="142"/>
      <c r="AQ7" s="142"/>
      <c r="AR7" s="142"/>
      <c r="AS7" s="142"/>
      <c r="AT7" s="142"/>
      <c r="AU7" s="142"/>
      <c r="AV7" s="1" t="s">
        <v>45</v>
      </c>
      <c r="AW7" s="111">
        <v>52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0"/>
      <c r="AP8" s="30"/>
      <c r="AQ8" s="30"/>
      <c r="AR8" s="30"/>
      <c r="AS8" s="30"/>
      <c r="AT8" s="30"/>
      <c r="AU8" s="30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 x14ac:dyDescent="0.2">
      <c r="A10" s="117" t="s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78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8.75" customHeight="1" x14ac:dyDescent="0.2">
      <c r="A13" s="19" t="s">
        <v>35</v>
      </c>
      <c r="B13" s="115">
        <v>1400000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48"/>
      <c r="N13" s="112" t="s">
        <v>61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49"/>
      <c r="AU13" s="115" t="s">
        <v>56</v>
      </c>
      <c r="AV13" s="116"/>
      <c r="AW13" s="116"/>
      <c r="AX13" s="116"/>
      <c r="AY13" s="116"/>
      <c r="AZ13" s="116"/>
      <c r="BA13" s="116"/>
      <c r="BB13" s="116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">
      <c r="A14" s="27"/>
      <c r="B14" s="114" t="s">
        <v>38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44"/>
      <c r="N14" s="113" t="s">
        <v>44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44"/>
      <c r="AU14" s="114" t="s">
        <v>37</v>
      </c>
      <c r="AV14" s="114"/>
      <c r="AW14" s="114"/>
      <c r="AX14" s="114"/>
      <c r="AY14" s="114"/>
      <c r="AZ14" s="114"/>
      <c r="BA14" s="114"/>
      <c r="BB14" s="114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9.5" customHeight="1" x14ac:dyDescent="0.2">
      <c r="A16" s="29" t="s">
        <v>4</v>
      </c>
      <c r="B16" s="115">
        <v>1410000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48"/>
      <c r="N16" s="112" t="s">
        <v>61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49"/>
      <c r="AU16" s="115" t="s">
        <v>56</v>
      </c>
      <c r="AV16" s="116"/>
      <c r="AW16" s="116"/>
      <c r="AX16" s="116"/>
      <c r="AY16" s="116"/>
      <c r="AZ16" s="116"/>
      <c r="BA16" s="116"/>
      <c r="BB16" s="116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">
      <c r="A17" s="26"/>
      <c r="B17" s="114" t="s">
        <v>38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44"/>
      <c r="N17" s="113" t="s">
        <v>43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44"/>
      <c r="AU17" s="114" t="s">
        <v>37</v>
      </c>
      <c r="AV17" s="114"/>
      <c r="AW17" s="114"/>
      <c r="AX17" s="114"/>
      <c r="AY17" s="114"/>
      <c r="AZ17" s="114"/>
      <c r="BA17" s="114"/>
      <c r="BB17" s="114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"/>
    <row r="19" spans="1:79" customFormat="1" ht="28.5" customHeight="1" x14ac:dyDescent="0.2">
      <c r="A19" s="19" t="s">
        <v>36</v>
      </c>
      <c r="B19" s="115">
        <v>1417670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39"/>
      <c r="N19" s="115" t="s">
        <v>58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38"/>
      <c r="AA19" s="115" t="s">
        <v>59</v>
      </c>
      <c r="AB19" s="116"/>
      <c r="AC19" s="116"/>
      <c r="AD19" s="116"/>
      <c r="AE19" s="116"/>
      <c r="AF19" s="116"/>
      <c r="AG19" s="116"/>
      <c r="AH19" s="116"/>
      <c r="AI19" s="116"/>
      <c r="AJ19" s="38"/>
      <c r="AK19" s="116" t="s">
        <v>57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38"/>
      <c r="BE19" s="115" t="s">
        <v>232</v>
      </c>
      <c r="BF19" s="116"/>
      <c r="BG19" s="116"/>
      <c r="BH19" s="116"/>
      <c r="BI19" s="116"/>
      <c r="BJ19" s="116"/>
      <c r="BK19" s="116"/>
      <c r="BL19" s="116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">
      <c r="B20" s="114" t="s">
        <v>38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45"/>
      <c r="N20" s="114" t="s">
        <v>39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46"/>
      <c r="AA20" s="122" t="s">
        <v>40</v>
      </c>
      <c r="AB20" s="122"/>
      <c r="AC20" s="122"/>
      <c r="AD20" s="122"/>
      <c r="AE20" s="122"/>
      <c r="AF20" s="122"/>
      <c r="AG20" s="122"/>
      <c r="AH20" s="122"/>
      <c r="AI20" s="122"/>
      <c r="AJ20" s="46"/>
      <c r="AK20" s="136" t="s">
        <v>41</v>
      </c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46"/>
      <c r="BE20" s="114" t="s">
        <v>42</v>
      </c>
      <c r="BF20" s="114"/>
      <c r="BG20" s="114"/>
      <c r="BH20" s="114"/>
      <c r="BI20" s="114"/>
      <c r="BJ20" s="114"/>
      <c r="BK20" s="114"/>
      <c r="BL20" s="114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121" t="s">
        <v>33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0">
        <f>AS22+I23</f>
        <v>279039797.60000002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19" t="s">
        <v>34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20">
        <v>0</v>
      </c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35" t="s">
        <v>10</v>
      </c>
      <c r="BE22" s="135"/>
      <c r="BF22" s="135"/>
      <c r="BG22" s="135"/>
      <c r="BH22" s="135"/>
      <c r="BI22" s="135"/>
      <c r="BJ22" s="135"/>
      <c r="BK22" s="135"/>
      <c r="BL22" s="135"/>
    </row>
    <row r="23" spans="1:79" ht="24.95" customHeight="1" x14ac:dyDescent="0.2">
      <c r="A23" s="135" t="s">
        <v>9</v>
      </c>
      <c r="B23" s="135"/>
      <c r="C23" s="135"/>
      <c r="D23" s="135"/>
      <c r="E23" s="135"/>
      <c r="F23" s="135"/>
      <c r="G23" s="135"/>
      <c r="H23" s="135"/>
      <c r="I23" s="120">
        <f>AK142</f>
        <v>279039797.60000002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35" t="s">
        <v>11</v>
      </c>
      <c r="U23" s="135"/>
      <c r="V23" s="135"/>
      <c r="W23" s="13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103" t="s">
        <v>21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152.25" customHeight="1" x14ac:dyDescent="0.2">
      <c r="A26" s="123" t="s">
        <v>238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9.5" customHeight="1" x14ac:dyDescent="0.2">
      <c r="A28" s="135" t="s">
        <v>20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</row>
    <row r="29" spans="1:79" ht="19.5" customHeight="1" x14ac:dyDescent="0.2">
      <c r="A29" s="62" t="s">
        <v>15</v>
      </c>
      <c r="B29" s="62"/>
      <c r="C29" s="62"/>
      <c r="D29" s="62"/>
      <c r="E29" s="62"/>
      <c r="F29" s="62"/>
      <c r="G29" s="66" t="s">
        <v>24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8" customHeight="1" x14ac:dyDescent="0.2">
      <c r="A30" s="62">
        <v>1</v>
      </c>
      <c r="B30" s="62"/>
      <c r="C30" s="62"/>
      <c r="D30" s="62"/>
      <c r="E30" s="62"/>
      <c r="F30" s="62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8" customHeight="1" x14ac:dyDescent="0.2">
      <c r="A31" s="62">
        <v>1</v>
      </c>
      <c r="B31" s="62"/>
      <c r="C31" s="62"/>
      <c r="D31" s="62"/>
      <c r="E31" s="62"/>
      <c r="F31" s="62"/>
      <c r="G31" s="63" t="s">
        <v>46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32</v>
      </c>
    </row>
    <row r="32" spans="1:79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7.25" customHeight="1" x14ac:dyDescent="0.2">
      <c r="A33" s="135" t="s">
        <v>22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</row>
    <row r="34" spans="1:64" ht="18.75" customHeight="1" x14ac:dyDescent="0.2">
      <c r="A34" s="143" t="s">
        <v>53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</row>
    <row r="35" spans="1:64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9.5" customHeight="1" x14ac:dyDescent="0.2">
      <c r="A36" s="135" t="s">
        <v>23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</row>
    <row r="37" spans="1:64" ht="18" customHeight="1" x14ac:dyDescent="0.2">
      <c r="A37" s="62" t="s">
        <v>15</v>
      </c>
      <c r="B37" s="62"/>
      <c r="C37" s="62"/>
      <c r="D37" s="62"/>
      <c r="E37" s="62"/>
      <c r="F37" s="62"/>
      <c r="G37" s="66" t="s">
        <v>12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</row>
    <row r="38" spans="1:64" ht="18" customHeight="1" x14ac:dyDescent="0.2">
      <c r="A38" s="62">
        <v>1</v>
      </c>
      <c r="B38" s="62"/>
      <c r="C38" s="62"/>
      <c r="D38" s="62"/>
      <c r="E38" s="62"/>
      <c r="F38" s="62"/>
      <c r="G38" s="66">
        <v>2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64" ht="18" customHeight="1" x14ac:dyDescent="0.2">
      <c r="A39" s="62">
        <v>1</v>
      </c>
      <c r="B39" s="62"/>
      <c r="C39" s="62"/>
      <c r="D39" s="62"/>
      <c r="E39" s="62"/>
      <c r="F39" s="62"/>
      <c r="G39" s="130" t="s">
        <v>86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2"/>
    </row>
    <row r="40" spans="1:64" ht="18" customHeight="1" x14ac:dyDescent="0.2">
      <c r="A40" s="62">
        <v>2</v>
      </c>
      <c r="B40" s="62"/>
      <c r="C40" s="62"/>
      <c r="D40" s="62"/>
      <c r="E40" s="62"/>
      <c r="F40" s="62"/>
      <c r="G40" s="130" t="s">
        <v>87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</row>
    <row r="41" spans="1:64" ht="18" customHeight="1" x14ac:dyDescent="0.2">
      <c r="A41" s="62">
        <v>3</v>
      </c>
      <c r="B41" s="62"/>
      <c r="C41" s="62"/>
      <c r="D41" s="62"/>
      <c r="E41" s="62"/>
      <c r="F41" s="62"/>
      <c r="G41" s="130" t="s">
        <v>191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2"/>
    </row>
    <row r="42" spans="1:64" ht="18" customHeight="1" x14ac:dyDescent="0.2">
      <c r="A42" s="62">
        <v>4</v>
      </c>
      <c r="B42" s="62"/>
      <c r="C42" s="62"/>
      <c r="D42" s="62"/>
      <c r="E42" s="62"/>
      <c r="F42" s="62"/>
      <c r="G42" s="130" t="s">
        <v>193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2"/>
    </row>
    <row r="43" spans="1:64" ht="18" customHeight="1" x14ac:dyDescent="0.2">
      <c r="A43" s="62">
        <v>5</v>
      </c>
      <c r="B43" s="62"/>
      <c r="C43" s="62"/>
      <c r="D43" s="62"/>
      <c r="E43" s="62"/>
      <c r="F43" s="62"/>
      <c r="G43" s="130" t="s">
        <v>194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2"/>
    </row>
    <row r="44" spans="1:64" ht="18" customHeight="1" x14ac:dyDescent="0.2">
      <c r="A44" s="62">
        <v>6</v>
      </c>
      <c r="B44" s="62"/>
      <c r="C44" s="62"/>
      <c r="D44" s="62"/>
      <c r="E44" s="62"/>
      <c r="F44" s="62"/>
      <c r="G44" s="130" t="s">
        <v>195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2"/>
    </row>
    <row r="45" spans="1:64" ht="18" customHeight="1" x14ac:dyDescent="0.2">
      <c r="A45" s="62">
        <v>7</v>
      </c>
      <c r="B45" s="62"/>
      <c r="C45" s="62"/>
      <c r="D45" s="62"/>
      <c r="E45" s="62"/>
      <c r="F45" s="62"/>
      <c r="G45" s="130" t="s">
        <v>196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2"/>
    </row>
    <row r="46" spans="1:64" ht="18" customHeight="1" x14ac:dyDescent="0.2">
      <c r="A46" s="62">
        <v>8</v>
      </c>
      <c r="B46" s="62"/>
      <c r="C46" s="62"/>
      <c r="D46" s="62"/>
      <c r="E46" s="62"/>
      <c r="F46" s="62"/>
      <c r="G46" s="130" t="s">
        <v>197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2"/>
    </row>
    <row r="47" spans="1:64" ht="18" customHeight="1" x14ac:dyDescent="0.2">
      <c r="A47" s="62">
        <v>9</v>
      </c>
      <c r="B47" s="62"/>
      <c r="C47" s="62"/>
      <c r="D47" s="62"/>
      <c r="E47" s="62"/>
      <c r="F47" s="62"/>
      <c r="G47" s="130" t="s">
        <v>198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2"/>
    </row>
    <row r="48" spans="1:64" ht="5.2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</row>
    <row r="49" spans="1:78" ht="15.75" customHeight="1" x14ac:dyDescent="0.2">
      <c r="A49" s="135" t="s">
        <v>25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78" ht="15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137" t="s">
        <v>64</v>
      </c>
      <c r="AT50" s="137"/>
      <c r="AU50" s="137"/>
      <c r="AV50" s="137"/>
      <c r="AW50" s="137"/>
      <c r="AX50" s="137"/>
      <c r="AY50" s="137"/>
      <c r="AZ50" s="137"/>
      <c r="BA50" s="17"/>
      <c r="BB50" s="17"/>
      <c r="BC50" s="17"/>
      <c r="BD50" s="17"/>
      <c r="BE50" s="17"/>
      <c r="BF50" s="17"/>
      <c r="BG50" s="17"/>
      <c r="BH50" s="17"/>
      <c r="BI50" s="4"/>
      <c r="BJ50" s="4"/>
      <c r="BK50" s="4"/>
      <c r="BL50" s="4"/>
    </row>
    <row r="51" spans="1:78" ht="15.95" customHeight="1" x14ac:dyDescent="0.2">
      <c r="A51" s="62" t="s">
        <v>15</v>
      </c>
      <c r="B51" s="62"/>
      <c r="C51" s="62"/>
      <c r="D51" s="124" t="s">
        <v>13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62" t="s">
        <v>16</v>
      </c>
      <c r="AD51" s="62"/>
      <c r="AE51" s="62"/>
      <c r="AF51" s="62"/>
      <c r="AG51" s="62"/>
      <c r="AH51" s="62"/>
      <c r="AI51" s="62"/>
      <c r="AJ51" s="62"/>
      <c r="AK51" s="62" t="s">
        <v>17</v>
      </c>
      <c r="AL51" s="62"/>
      <c r="AM51" s="62"/>
      <c r="AN51" s="62"/>
      <c r="AO51" s="62"/>
      <c r="AP51" s="62"/>
      <c r="AQ51" s="62"/>
      <c r="AR51" s="62"/>
      <c r="AS51" s="62" t="s">
        <v>14</v>
      </c>
      <c r="AT51" s="62"/>
      <c r="AU51" s="62"/>
      <c r="AV51" s="62"/>
      <c r="AW51" s="62"/>
      <c r="AX51" s="62"/>
      <c r="AY51" s="62"/>
      <c r="AZ51" s="62"/>
      <c r="BA51" s="15"/>
      <c r="BB51" s="15"/>
      <c r="BC51" s="15"/>
      <c r="BD51" s="15"/>
      <c r="BE51" s="15"/>
      <c r="BF51" s="15"/>
      <c r="BG51" s="15"/>
      <c r="BH51" s="15"/>
    </row>
    <row r="52" spans="1:78" ht="9" customHeight="1" x14ac:dyDescent="0.2">
      <c r="A52" s="62"/>
      <c r="B52" s="62"/>
      <c r="C52" s="62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9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15"/>
      <c r="BB52" s="15"/>
      <c r="BC52" s="15"/>
      <c r="BD52" s="15"/>
      <c r="BE52" s="15"/>
      <c r="BF52" s="15"/>
      <c r="BG52" s="15"/>
      <c r="BH52" s="15"/>
    </row>
    <row r="53" spans="1:78" ht="15.75" x14ac:dyDescent="0.2">
      <c r="A53" s="62">
        <v>1</v>
      </c>
      <c r="B53" s="62"/>
      <c r="C53" s="62"/>
      <c r="D53" s="66">
        <v>2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62">
        <v>3</v>
      </c>
      <c r="AD53" s="62"/>
      <c r="AE53" s="62"/>
      <c r="AF53" s="62"/>
      <c r="AG53" s="62"/>
      <c r="AH53" s="62"/>
      <c r="AI53" s="62"/>
      <c r="AJ53" s="62"/>
      <c r="AK53" s="62">
        <v>4</v>
      </c>
      <c r="AL53" s="62"/>
      <c r="AM53" s="62"/>
      <c r="AN53" s="62"/>
      <c r="AO53" s="62"/>
      <c r="AP53" s="62"/>
      <c r="AQ53" s="62"/>
      <c r="AR53" s="62"/>
      <c r="AS53" s="62">
        <v>5</v>
      </c>
      <c r="AT53" s="62"/>
      <c r="AU53" s="62"/>
      <c r="AV53" s="62"/>
      <c r="AW53" s="62"/>
      <c r="AX53" s="62"/>
      <c r="AY53" s="62"/>
      <c r="AZ53" s="62"/>
      <c r="BA53" s="15"/>
      <c r="BB53" s="15"/>
      <c r="BC53" s="15"/>
      <c r="BD53" s="15"/>
      <c r="BE53" s="15"/>
      <c r="BF53" s="15"/>
      <c r="BG53" s="15"/>
      <c r="BH53" s="15"/>
    </row>
    <row r="54" spans="1:78" ht="34.5" hidden="1" customHeight="1" x14ac:dyDescent="0.2">
      <c r="A54" s="66"/>
      <c r="B54" s="67"/>
      <c r="C54" s="68"/>
      <c r="D54" s="59" t="s">
        <v>60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70"/>
      <c r="AD54" s="71"/>
      <c r="AE54" s="71"/>
      <c r="AF54" s="71"/>
      <c r="AG54" s="71"/>
      <c r="AH54" s="71"/>
      <c r="AI54" s="71"/>
      <c r="AJ54" s="72"/>
      <c r="AK54" s="70">
        <f>50000-50000</f>
        <v>0</v>
      </c>
      <c r="AL54" s="71"/>
      <c r="AM54" s="71"/>
      <c r="AN54" s="71"/>
      <c r="AO54" s="71"/>
      <c r="AP54" s="71"/>
      <c r="AQ54" s="71"/>
      <c r="AR54" s="72"/>
      <c r="AS54" s="70">
        <f>AC54+AK54</f>
        <v>0</v>
      </c>
      <c r="AT54" s="71"/>
      <c r="AU54" s="71"/>
      <c r="AV54" s="71"/>
      <c r="AW54" s="71"/>
      <c r="AX54" s="71"/>
      <c r="AY54" s="71"/>
      <c r="AZ54" s="72"/>
      <c r="BA54" s="16"/>
      <c r="BB54" s="16"/>
      <c r="BC54" s="16"/>
      <c r="BD54" s="16"/>
      <c r="BE54" s="16"/>
      <c r="BF54" s="16"/>
      <c r="BG54" s="16"/>
      <c r="BH54" s="16"/>
      <c r="BT54" s="51"/>
      <c r="BU54" s="51"/>
      <c r="BV54" s="51"/>
      <c r="BW54" s="51"/>
      <c r="BX54" s="51"/>
      <c r="BY54" s="51"/>
      <c r="BZ54" s="51"/>
    </row>
    <row r="55" spans="1:78" ht="36.75" customHeight="1" x14ac:dyDescent="0.2">
      <c r="A55" s="77">
        <v>1</v>
      </c>
      <c r="B55" s="77"/>
      <c r="C55" s="77"/>
      <c r="D55" s="144" t="s">
        <v>47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6"/>
      <c r="AC55" s="89"/>
      <c r="AD55" s="89"/>
      <c r="AE55" s="89"/>
      <c r="AF55" s="89"/>
      <c r="AG55" s="89"/>
      <c r="AH55" s="89"/>
      <c r="AI55" s="89"/>
      <c r="AJ55" s="89"/>
      <c r="AK55" s="89">
        <f>SUM(AK56:AR85)</f>
        <v>124838434.59999999</v>
      </c>
      <c r="AL55" s="89"/>
      <c r="AM55" s="89"/>
      <c r="AN55" s="89"/>
      <c r="AO55" s="89"/>
      <c r="AP55" s="89"/>
      <c r="AQ55" s="89"/>
      <c r="AR55" s="89"/>
      <c r="AS55" s="89">
        <f>AC55+AK55</f>
        <v>124838434.59999999</v>
      </c>
      <c r="AT55" s="89"/>
      <c r="AU55" s="89"/>
      <c r="AV55" s="89"/>
      <c r="AW55" s="89"/>
      <c r="AX55" s="89"/>
      <c r="AY55" s="89"/>
      <c r="AZ55" s="89"/>
      <c r="BA55" s="16"/>
      <c r="BB55" s="16"/>
      <c r="BC55" s="16"/>
      <c r="BD55" s="16"/>
      <c r="BE55" s="16"/>
      <c r="BF55" s="16"/>
      <c r="BG55" s="16"/>
      <c r="BH55" s="16"/>
      <c r="BT55" s="51">
        <v>23297429</v>
      </c>
      <c r="BU55" s="51"/>
      <c r="BV55" s="52">
        <f>AK55-BT55</f>
        <v>101541005.59999999</v>
      </c>
      <c r="BW55" s="51"/>
      <c r="BX55" s="51"/>
      <c r="BY55" s="51"/>
      <c r="BZ55" s="51"/>
    </row>
    <row r="56" spans="1:78" ht="49.5" customHeight="1" x14ac:dyDescent="0.2">
      <c r="A56" s="66"/>
      <c r="B56" s="67"/>
      <c r="C56" s="68"/>
      <c r="D56" s="63" t="s">
        <v>80</v>
      </c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6"/>
      <c r="AC56" s="69"/>
      <c r="AD56" s="69"/>
      <c r="AE56" s="69"/>
      <c r="AF56" s="69"/>
      <c r="AG56" s="69"/>
      <c r="AH56" s="69"/>
      <c r="AI56" s="69"/>
      <c r="AJ56" s="69"/>
      <c r="AK56" s="70">
        <f>800000+4473361</f>
        <v>5273361</v>
      </c>
      <c r="AL56" s="71"/>
      <c r="AM56" s="71"/>
      <c r="AN56" s="71"/>
      <c r="AO56" s="71"/>
      <c r="AP56" s="71"/>
      <c r="AQ56" s="71"/>
      <c r="AR56" s="72"/>
      <c r="AS56" s="69">
        <f>AC56+AK56</f>
        <v>5273361</v>
      </c>
      <c r="AT56" s="69"/>
      <c r="AU56" s="69"/>
      <c r="AV56" s="69"/>
      <c r="AW56" s="69"/>
      <c r="AX56" s="69"/>
      <c r="AY56" s="69"/>
      <c r="AZ56" s="69"/>
      <c r="BA56" s="16"/>
      <c r="BB56" s="16"/>
      <c r="BC56" s="16"/>
      <c r="BD56" s="16"/>
      <c r="BE56" s="16"/>
      <c r="BF56" s="16"/>
      <c r="BG56" s="16"/>
      <c r="BH56" s="16"/>
      <c r="BT56" s="51"/>
      <c r="BU56" s="51"/>
      <c r="BV56" s="51"/>
      <c r="BW56" s="51"/>
      <c r="BX56" s="51"/>
      <c r="BY56" s="51"/>
      <c r="BZ56" s="51"/>
    </row>
    <row r="57" spans="1:78" ht="66" customHeight="1" x14ac:dyDescent="0.2">
      <c r="A57" s="66"/>
      <c r="B57" s="67"/>
      <c r="C57" s="68"/>
      <c r="D57" s="118" t="s">
        <v>235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/>
      <c r="AC57" s="69"/>
      <c r="AD57" s="69"/>
      <c r="AE57" s="69"/>
      <c r="AF57" s="69"/>
      <c r="AG57" s="69"/>
      <c r="AH57" s="69"/>
      <c r="AI57" s="69"/>
      <c r="AJ57" s="69"/>
      <c r="AK57" s="70">
        <f>500000</f>
        <v>500000</v>
      </c>
      <c r="AL57" s="71"/>
      <c r="AM57" s="71"/>
      <c r="AN57" s="71"/>
      <c r="AO57" s="71"/>
      <c r="AP57" s="71"/>
      <c r="AQ57" s="71"/>
      <c r="AR57" s="72"/>
      <c r="AS57" s="69">
        <f>AC57+AK57</f>
        <v>500000</v>
      </c>
      <c r="AT57" s="69"/>
      <c r="AU57" s="69"/>
      <c r="AV57" s="69"/>
      <c r="AW57" s="69"/>
      <c r="AX57" s="69"/>
      <c r="AY57" s="69"/>
      <c r="AZ57" s="69"/>
      <c r="BA57" s="16"/>
      <c r="BB57" s="16"/>
      <c r="BC57" s="16"/>
      <c r="BD57" s="16"/>
      <c r="BE57" s="16"/>
      <c r="BF57" s="16"/>
      <c r="BG57" s="16"/>
      <c r="BH57" s="16"/>
      <c r="BT57" s="51"/>
      <c r="BU57" s="51"/>
      <c r="BV57" s="51"/>
      <c r="BW57" s="51"/>
      <c r="BX57" s="51"/>
      <c r="BY57" s="51"/>
      <c r="BZ57" s="51"/>
    </row>
    <row r="58" spans="1:78" ht="49.5" customHeight="1" x14ac:dyDescent="0.2">
      <c r="A58" s="66"/>
      <c r="B58" s="67"/>
      <c r="C58" s="68"/>
      <c r="D58" s="118" t="s">
        <v>79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69"/>
      <c r="AD58" s="69"/>
      <c r="AE58" s="69"/>
      <c r="AF58" s="69"/>
      <c r="AG58" s="69"/>
      <c r="AH58" s="69"/>
      <c r="AI58" s="69"/>
      <c r="AJ58" s="69"/>
      <c r="AK58" s="70">
        <f>800000+6172411</f>
        <v>6972411</v>
      </c>
      <c r="AL58" s="71"/>
      <c r="AM58" s="71"/>
      <c r="AN58" s="71"/>
      <c r="AO58" s="71"/>
      <c r="AP58" s="71"/>
      <c r="AQ58" s="71"/>
      <c r="AR58" s="72"/>
      <c r="AS58" s="69">
        <f t="shared" ref="AS58:AS64" si="0">AC58+AK58</f>
        <v>6972411</v>
      </c>
      <c r="AT58" s="69"/>
      <c r="AU58" s="69"/>
      <c r="AV58" s="69"/>
      <c r="AW58" s="69"/>
      <c r="AX58" s="69"/>
      <c r="AY58" s="69"/>
      <c r="AZ58" s="69"/>
      <c r="BA58" s="16"/>
      <c r="BB58" s="16"/>
      <c r="BC58" s="16"/>
      <c r="BD58" s="16"/>
      <c r="BE58" s="16"/>
      <c r="BF58" s="16"/>
      <c r="BG58" s="16"/>
      <c r="BH58" s="16"/>
      <c r="BT58" s="51"/>
      <c r="BU58" s="51"/>
      <c r="BV58" s="51"/>
      <c r="BW58" s="51"/>
      <c r="BX58" s="51"/>
      <c r="BY58" s="51"/>
      <c r="BZ58" s="51"/>
    </row>
    <row r="59" spans="1:78" ht="53.25" customHeight="1" x14ac:dyDescent="0.2">
      <c r="A59" s="66"/>
      <c r="B59" s="67"/>
      <c r="C59" s="68"/>
      <c r="D59" s="118" t="s">
        <v>81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5"/>
      <c r="AC59" s="69"/>
      <c r="AD59" s="69"/>
      <c r="AE59" s="69"/>
      <c r="AF59" s="69"/>
      <c r="AG59" s="69"/>
      <c r="AH59" s="69"/>
      <c r="AI59" s="69"/>
      <c r="AJ59" s="69"/>
      <c r="AK59" s="70">
        <f>800000+8479628</f>
        <v>9279628</v>
      </c>
      <c r="AL59" s="71"/>
      <c r="AM59" s="71"/>
      <c r="AN59" s="71"/>
      <c r="AO59" s="71"/>
      <c r="AP59" s="71"/>
      <c r="AQ59" s="71"/>
      <c r="AR59" s="72"/>
      <c r="AS59" s="69">
        <f t="shared" si="0"/>
        <v>9279628</v>
      </c>
      <c r="AT59" s="69"/>
      <c r="AU59" s="69"/>
      <c r="AV59" s="69"/>
      <c r="AW59" s="69"/>
      <c r="AX59" s="69"/>
      <c r="AY59" s="69"/>
      <c r="AZ59" s="69"/>
      <c r="BA59" s="16"/>
      <c r="BB59" s="16"/>
      <c r="BC59" s="16"/>
      <c r="BD59" s="16"/>
      <c r="BE59" s="16"/>
      <c r="BF59" s="16"/>
      <c r="BG59" s="16"/>
      <c r="BH59" s="16"/>
      <c r="BT59" s="51"/>
      <c r="BU59" s="51"/>
      <c r="BV59" s="51"/>
      <c r="BW59" s="51"/>
      <c r="BX59" s="51"/>
      <c r="BY59" s="51"/>
      <c r="BZ59" s="51"/>
    </row>
    <row r="60" spans="1:78" ht="47.25" customHeight="1" x14ac:dyDescent="0.2">
      <c r="A60" s="66"/>
      <c r="B60" s="67"/>
      <c r="C60" s="68"/>
      <c r="D60" s="118" t="s">
        <v>82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69"/>
      <c r="AD60" s="69"/>
      <c r="AE60" s="69"/>
      <c r="AF60" s="69"/>
      <c r="AG60" s="69"/>
      <c r="AH60" s="69"/>
      <c r="AI60" s="69"/>
      <c r="AJ60" s="69"/>
      <c r="AK60" s="70">
        <f>216700+1197697</f>
        <v>1414397</v>
      </c>
      <c r="AL60" s="71"/>
      <c r="AM60" s="71"/>
      <c r="AN60" s="71"/>
      <c r="AO60" s="71"/>
      <c r="AP60" s="71"/>
      <c r="AQ60" s="71"/>
      <c r="AR60" s="72"/>
      <c r="AS60" s="69">
        <f t="shared" si="0"/>
        <v>1414397</v>
      </c>
      <c r="AT60" s="69"/>
      <c r="AU60" s="69"/>
      <c r="AV60" s="69"/>
      <c r="AW60" s="69"/>
      <c r="AX60" s="69"/>
      <c r="AY60" s="69"/>
      <c r="AZ60" s="69"/>
      <c r="BA60" s="16"/>
      <c r="BB60" s="16"/>
      <c r="BC60" s="16"/>
      <c r="BD60" s="16"/>
      <c r="BE60" s="16"/>
      <c r="BF60" s="16"/>
      <c r="BG60" s="16"/>
      <c r="BH60" s="16"/>
      <c r="BT60" s="51"/>
      <c r="BU60" s="51"/>
      <c r="BV60" s="51"/>
      <c r="BW60" s="51"/>
      <c r="BX60" s="51"/>
      <c r="BY60" s="51"/>
      <c r="BZ60" s="51"/>
    </row>
    <row r="61" spans="1:78" ht="50.25" customHeight="1" x14ac:dyDescent="0.2">
      <c r="A61" s="66"/>
      <c r="B61" s="67"/>
      <c r="C61" s="68"/>
      <c r="D61" s="118" t="s">
        <v>83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5"/>
      <c r="AC61" s="69"/>
      <c r="AD61" s="69"/>
      <c r="AE61" s="69"/>
      <c r="AF61" s="69"/>
      <c r="AG61" s="69"/>
      <c r="AH61" s="69"/>
      <c r="AI61" s="69"/>
      <c r="AJ61" s="69"/>
      <c r="AK61" s="70">
        <f>500000+602662</f>
        <v>1102662</v>
      </c>
      <c r="AL61" s="71"/>
      <c r="AM61" s="71"/>
      <c r="AN61" s="71"/>
      <c r="AO61" s="71"/>
      <c r="AP61" s="71"/>
      <c r="AQ61" s="71"/>
      <c r="AR61" s="72"/>
      <c r="AS61" s="69">
        <f t="shared" si="0"/>
        <v>1102662</v>
      </c>
      <c r="AT61" s="69"/>
      <c r="AU61" s="69"/>
      <c r="AV61" s="69"/>
      <c r="AW61" s="69"/>
      <c r="AX61" s="69"/>
      <c r="AY61" s="69"/>
      <c r="AZ61" s="69"/>
      <c r="BA61" s="16"/>
      <c r="BB61" s="16"/>
      <c r="BC61" s="16"/>
      <c r="BD61" s="16"/>
      <c r="BE61" s="16"/>
      <c r="BF61" s="16"/>
      <c r="BG61" s="16"/>
      <c r="BH61" s="16"/>
      <c r="BT61" s="51"/>
      <c r="BU61" s="51"/>
      <c r="BV61" s="51"/>
      <c r="BW61" s="51"/>
      <c r="BX61" s="51"/>
      <c r="BY61" s="51"/>
      <c r="BZ61" s="51"/>
    </row>
    <row r="62" spans="1:78" ht="48" customHeight="1" x14ac:dyDescent="0.2">
      <c r="A62" s="66"/>
      <c r="B62" s="67"/>
      <c r="C62" s="68"/>
      <c r="D62" s="118" t="s">
        <v>84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5"/>
      <c r="AC62" s="69"/>
      <c r="AD62" s="69"/>
      <c r="AE62" s="69"/>
      <c r="AF62" s="69"/>
      <c r="AG62" s="69"/>
      <c r="AH62" s="69"/>
      <c r="AI62" s="69"/>
      <c r="AJ62" s="69"/>
      <c r="AK62" s="70">
        <f>800000+1495880</f>
        <v>2295880</v>
      </c>
      <c r="AL62" s="71"/>
      <c r="AM62" s="71"/>
      <c r="AN62" s="71"/>
      <c r="AO62" s="71"/>
      <c r="AP62" s="71"/>
      <c r="AQ62" s="71"/>
      <c r="AR62" s="72"/>
      <c r="AS62" s="69">
        <f t="shared" si="0"/>
        <v>2295880</v>
      </c>
      <c r="AT62" s="69"/>
      <c r="AU62" s="69"/>
      <c r="AV62" s="69"/>
      <c r="AW62" s="69"/>
      <c r="AX62" s="69"/>
      <c r="AY62" s="69"/>
      <c r="AZ62" s="69"/>
      <c r="BA62" s="16"/>
      <c r="BB62" s="16"/>
      <c r="BC62" s="16"/>
      <c r="BD62" s="16"/>
      <c r="BE62" s="16"/>
      <c r="BF62" s="16"/>
      <c r="BG62" s="16"/>
      <c r="BH62" s="16"/>
      <c r="BT62" s="51"/>
      <c r="BU62" s="51"/>
      <c r="BV62" s="51"/>
      <c r="BW62" s="51"/>
      <c r="BX62" s="51"/>
      <c r="BY62" s="51"/>
      <c r="BZ62" s="51"/>
    </row>
    <row r="63" spans="1:78" ht="49.5" customHeight="1" x14ac:dyDescent="0.2">
      <c r="A63" s="66"/>
      <c r="B63" s="67"/>
      <c r="C63" s="68"/>
      <c r="D63" s="118" t="s">
        <v>126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5"/>
      <c r="AC63" s="69"/>
      <c r="AD63" s="69"/>
      <c r="AE63" s="69"/>
      <c r="AF63" s="69"/>
      <c r="AG63" s="69"/>
      <c r="AH63" s="69"/>
      <c r="AI63" s="69"/>
      <c r="AJ63" s="69"/>
      <c r="AK63" s="70">
        <f>119860+10795</f>
        <v>130655</v>
      </c>
      <c r="AL63" s="71"/>
      <c r="AM63" s="71"/>
      <c r="AN63" s="71"/>
      <c r="AO63" s="71"/>
      <c r="AP63" s="71"/>
      <c r="AQ63" s="71"/>
      <c r="AR63" s="72"/>
      <c r="AS63" s="69">
        <f t="shared" si="0"/>
        <v>130655</v>
      </c>
      <c r="AT63" s="69"/>
      <c r="AU63" s="69"/>
      <c r="AV63" s="69"/>
      <c r="AW63" s="69"/>
      <c r="AX63" s="69"/>
      <c r="AY63" s="69"/>
      <c r="AZ63" s="69"/>
      <c r="BA63" s="16"/>
      <c r="BB63" s="16"/>
      <c r="BC63" s="16"/>
      <c r="BD63" s="16"/>
      <c r="BE63" s="16"/>
      <c r="BF63" s="16"/>
      <c r="BG63" s="16"/>
      <c r="BH63" s="16"/>
      <c r="BT63" s="51"/>
      <c r="BU63" s="51"/>
      <c r="BV63" s="51"/>
      <c r="BW63" s="51"/>
      <c r="BX63" s="51"/>
      <c r="BY63" s="51"/>
      <c r="BZ63" s="51"/>
    </row>
    <row r="64" spans="1:78" ht="52.5" customHeight="1" x14ac:dyDescent="0.2">
      <c r="A64" s="66"/>
      <c r="B64" s="67"/>
      <c r="C64" s="68"/>
      <c r="D64" s="118" t="s">
        <v>85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5"/>
      <c r="AC64" s="69"/>
      <c r="AD64" s="69"/>
      <c r="AE64" s="69"/>
      <c r="AF64" s="69"/>
      <c r="AG64" s="69"/>
      <c r="AH64" s="69"/>
      <c r="AI64" s="69"/>
      <c r="AJ64" s="69"/>
      <c r="AK64" s="70">
        <f>213380+80886</f>
        <v>294266</v>
      </c>
      <c r="AL64" s="71"/>
      <c r="AM64" s="71"/>
      <c r="AN64" s="71"/>
      <c r="AO64" s="71"/>
      <c r="AP64" s="71"/>
      <c r="AQ64" s="71"/>
      <c r="AR64" s="72"/>
      <c r="AS64" s="69">
        <f t="shared" si="0"/>
        <v>294266</v>
      </c>
      <c r="AT64" s="69"/>
      <c r="AU64" s="69"/>
      <c r="AV64" s="69"/>
      <c r="AW64" s="69"/>
      <c r="AX64" s="69"/>
      <c r="AY64" s="69"/>
      <c r="AZ64" s="69"/>
      <c r="BA64" s="16"/>
      <c r="BB64" s="16"/>
      <c r="BC64" s="16"/>
      <c r="BD64" s="16"/>
      <c r="BE64" s="16"/>
      <c r="BF64" s="16"/>
      <c r="BG64" s="16"/>
      <c r="BH64" s="16"/>
      <c r="BT64" s="51"/>
      <c r="BU64" s="51"/>
      <c r="BV64" s="51"/>
      <c r="BW64" s="51"/>
      <c r="BX64" s="51"/>
      <c r="BY64" s="51"/>
      <c r="BZ64" s="51"/>
    </row>
    <row r="65" spans="1:78" ht="64.5" customHeight="1" x14ac:dyDescent="0.2">
      <c r="A65" s="66"/>
      <c r="B65" s="67"/>
      <c r="C65" s="68"/>
      <c r="D65" s="118" t="s">
        <v>88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5"/>
      <c r="AC65" s="69"/>
      <c r="AD65" s="69"/>
      <c r="AE65" s="69"/>
      <c r="AF65" s="69"/>
      <c r="AG65" s="69"/>
      <c r="AH65" s="69"/>
      <c r="AI65" s="69"/>
      <c r="AJ65" s="69"/>
      <c r="AK65" s="70">
        <f>1425470+16518680</f>
        <v>17944150</v>
      </c>
      <c r="AL65" s="71"/>
      <c r="AM65" s="71"/>
      <c r="AN65" s="71"/>
      <c r="AO65" s="71"/>
      <c r="AP65" s="71"/>
      <c r="AQ65" s="71"/>
      <c r="AR65" s="72"/>
      <c r="AS65" s="69">
        <f t="shared" ref="AS65:AS72" si="1">AC65+AK65</f>
        <v>17944150</v>
      </c>
      <c r="AT65" s="69"/>
      <c r="AU65" s="69"/>
      <c r="AV65" s="69"/>
      <c r="AW65" s="69"/>
      <c r="AX65" s="69"/>
      <c r="AY65" s="69"/>
      <c r="AZ65" s="69"/>
      <c r="BA65" s="16"/>
      <c r="BB65" s="16"/>
      <c r="BC65" s="16"/>
      <c r="BD65" s="16"/>
      <c r="BE65" s="16"/>
      <c r="BF65" s="16"/>
      <c r="BG65" s="16"/>
      <c r="BH65" s="16"/>
      <c r="BT65" s="51"/>
      <c r="BU65" s="51"/>
      <c r="BV65" s="51"/>
      <c r="BW65" s="51"/>
      <c r="BX65" s="51"/>
      <c r="BY65" s="51"/>
      <c r="BZ65" s="51"/>
    </row>
    <row r="66" spans="1:78" ht="51.75" customHeight="1" x14ac:dyDescent="0.2">
      <c r="A66" s="66"/>
      <c r="B66" s="67"/>
      <c r="C66" s="68"/>
      <c r="D66" s="118" t="s">
        <v>89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5"/>
      <c r="AC66" s="69"/>
      <c r="AD66" s="69"/>
      <c r="AE66" s="69"/>
      <c r="AF66" s="69"/>
      <c r="AG66" s="69"/>
      <c r="AH66" s="69"/>
      <c r="AI66" s="69"/>
      <c r="AJ66" s="69"/>
      <c r="AK66" s="70">
        <f>800000+2820845</f>
        <v>3620845</v>
      </c>
      <c r="AL66" s="71"/>
      <c r="AM66" s="71"/>
      <c r="AN66" s="71"/>
      <c r="AO66" s="71"/>
      <c r="AP66" s="71"/>
      <c r="AQ66" s="71"/>
      <c r="AR66" s="72"/>
      <c r="AS66" s="69">
        <f t="shared" si="1"/>
        <v>3620845</v>
      </c>
      <c r="AT66" s="69"/>
      <c r="AU66" s="69"/>
      <c r="AV66" s="69"/>
      <c r="AW66" s="69"/>
      <c r="AX66" s="69"/>
      <c r="AY66" s="69"/>
      <c r="AZ66" s="69"/>
      <c r="BA66" s="16"/>
      <c r="BB66" s="16"/>
      <c r="BC66" s="16"/>
      <c r="BD66" s="16"/>
      <c r="BE66" s="16"/>
      <c r="BF66" s="16"/>
      <c r="BG66" s="16"/>
      <c r="BH66" s="16"/>
      <c r="BT66" s="51"/>
      <c r="BU66" s="51"/>
      <c r="BV66" s="51"/>
      <c r="BW66" s="51"/>
      <c r="BX66" s="51"/>
      <c r="BY66" s="51"/>
      <c r="BZ66" s="51"/>
    </row>
    <row r="67" spans="1:78" ht="48" customHeight="1" x14ac:dyDescent="0.2">
      <c r="A67" s="66"/>
      <c r="B67" s="67"/>
      <c r="C67" s="68"/>
      <c r="D67" s="118" t="s">
        <v>90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5"/>
      <c r="AC67" s="69"/>
      <c r="AD67" s="69"/>
      <c r="AE67" s="69"/>
      <c r="AF67" s="69"/>
      <c r="AG67" s="69"/>
      <c r="AH67" s="69"/>
      <c r="AI67" s="69"/>
      <c r="AJ67" s="69"/>
      <c r="AK67" s="70">
        <f>800000+263241</f>
        <v>1063241</v>
      </c>
      <c r="AL67" s="71"/>
      <c r="AM67" s="71"/>
      <c r="AN67" s="71"/>
      <c r="AO67" s="71"/>
      <c r="AP67" s="71"/>
      <c r="AQ67" s="71"/>
      <c r="AR67" s="72"/>
      <c r="AS67" s="69">
        <f t="shared" si="1"/>
        <v>1063241</v>
      </c>
      <c r="AT67" s="69"/>
      <c r="AU67" s="69"/>
      <c r="AV67" s="69"/>
      <c r="AW67" s="69"/>
      <c r="AX67" s="69"/>
      <c r="AY67" s="69"/>
      <c r="AZ67" s="69"/>
      <c r="BA67" s="16"/>
      <c r="BB67" s="16"/>
      <c r="BC67" s="16"/>
      <c r="BD67" s="16"/>
      <c r="BE67" s="16"/>
      <c r="BF67" s="16"/>
      <c r="BG67" s="16"/>
      <c r="BH67" s="16"/>
      <c r="BT67" s="51"/>
      <c r="BU67" s="51"/>
      <c r="BV67" s="51"/>
      <c r="BW67" s="51"/>
      <c r="BX67" s="51"/>
      <c r="BY67" s="51"/>
      <c r="BZ67" s="51"/>
    </row>
    <row r="68" spans="1:78" ht="33" customHeight="1" x14ac:dyDescent="0.2">
      <c r="A68" s="66"/>
      <c r="B68" s="67"/>
      <c r="C68" s="68"/>
      <c r="D68" s="118" t="s">
        <v>91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5"/>
      <c r="AC68" s="69"/>
      <c r="AD68" s="69"/>
      <c r="AE68" s="69"/>
      <c r="AF68" s="69"/>
      <c r="AG68" s="69"/>
      <c r="AH68" s="69"/>
      <c r="AI68" s="69"/>
      <c r="AJ68" s="69"/>
      <c r="AK68" s="70">
        <v>1868300</v>
      </c>
      <c r="AL68" s="71"/>
      <c r="AM68" s="71"/>
      <c r="AN68" s="71"/>
      <c r="AO68" s="71"/>
      <c r="AP68" s="71"/>
      <c r="AQ68" s="71"/>
      <c r="AR68" s="72"/>
      <c r="AS68" s="69">
        <f t="shared" si="1"/>
        <v>1868300</v>
      </c>
      <c r="AT68" s="69"/>
      <c r="AU68" s="69"/>
      <c r="AV68" s="69"/>
      <c r="AW68" s="69"/>
      <c r="AX68" s="69"/>
      <c r="AY68" s="69"/>
      <c r="AZ68" s="69"/>
      <c r="BA68" s="16"/>
      <c r="BB68" s="16"/>
      <c r="BC68" s="16"/>
      <c r="BD68" s="16"/>
      <c r="BE68" s="16"/>
      <c r="BF68" s="16"/>
      <c r="BG68" s="16"/>
      <c r="BH68" s="16"/>
      <c r="BT68" s="51"/>
      <c r="BU68" s="51"/>
      <c r="BV68" s="51"/>
      <c r="BW68" s="51"/>
      <c r="BX68" s="51"/>
      <c r="BY68" s="51"/>
      <c r="BZ68" s="51"/>
    </row>
    <row r="69" spans="1:78" ht="32.25" customHeight="1" x14ac:dyDescent="0.2">
      <c r="A69" s="66"/>
      <c r="B69" s="67"/>
      <c r="C69" s="68"/>
      <c r="D69" s="118" t="s">
        <v>74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5"/>
      <c r="AC69" s="69"/>
      <c r="AD69" s="69"/>
      <c r="AE69" s="69"/>
      <c r="AF69" s="69"/>
      <c r="AG69" s="69"/>
      <c r="AH69" s="69"/>
      <c r="AI69" s="69"/>
      <c r="AJ69" s="69"/>
      <c r="AK69" s="70">
        <v>6742090</v>
      </c>
      <c r="AL69" s="71"/>
      <c r="AM69" s="71"/>
      <c r="AN69" s="71"/>
      <c r="AO69" s="71"/>
      <c r="AP69" s="71"/>
      <c r="AQ69" s="71"/>
      <c r="AR69" s="72"/>
      <c r="AS69" s="69">
        <f t="shared" si="1"/>
        <v>6742090</v>
      </c>
      <c r="AT69" s="69"/>
      <c r="AU69" s="69"/>
      <c r="AV69" s="69"/>
      <c r="AW69" s="69"/>
      <c r="AX69" s="69"/>
      <c r="AY69" s="69"/>
      <c r="AZ69" s="69"/>
      <c r="BA69" s="16"/>
      <c r="BB69" s="16"/>
      <c r="BC69" s="16"/>
      <c r="BD69" s="16"/>
      <c r="BE69" s="16"/>
      <c r="BF69" s="16"/>
      <c r="BG69" s="16"/>
      <c r="BH69" s="16"/>
      <c r="BT69" s="51"/>
      <c r="BU69" s="51"/>
      <c r="BV69" s="51"/>
      <c r="BW69" s="51"/>
      <c r="BX69" s="51"/>
      <c r="BY69" s="51"/>
      <c r="BZ69" s="51"/>
    </row>
    <row r="70" spans="1:78" ht="34.5" customHeight="1" x14ac:dyDescent="0.2">
      <c r="A70" s="66"/>
      <c r="B70" s="67"/>
      <c r="C70" s="68"/>
      <c r="D70" s="118" t="s">
        <v>92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5"/>
      <c r="AC70" s="69"/>
      <c r="AD70" s="69"/>
      <c r="AE70" s="69"/>
      <c r="AF70" s="69"/>
      <c r="AG70" s="69"/>
      <c r="AH70" s="69"/>
      <c r="AI70" s="69"/>
      <c r="AJ70" s="69"/>
      <c r="AK70" s="70">
        <v>1422500</v>
      </c>
      <c r="AL70" s="71"/>
      <c r="AM70" s="71"/>
      <c r="AN70" s="71"/>
      <c r="AO70" s="71"/>
      <c r="AP70" s="71"/>
      <c r="AQ70" s="71"/>
      <c r="AR70" s="72"/>
      <c r="AS70" s="69">
        <f t="shared" si="1"/>
        <v>1422500</v>
      </c>
      <c r="AT70" s="69"/>
      <c r="AU70" s="69"/>
      <c r="AV70" s="69"/>
      <c r="AW70" s="69"/>
      <c r="AX70" s="69"/>
      <c r="AY70" s="69"/>
      <c r="AZ70" s="69"/>
      <c r="BA70" s="16"/>
      <c r="BB70" s="16"/>
      <c r="BC70" s="16"/>
      <c r="BD70" s="16"/>
      <c r="BE70" s="16"/>
      <c r="BF70" s="16"/>
      <c r="BG70" s="16"/>
      <c r="BH70" s="16"/>
      <c r="BT70" s="51"/>
      <c r="BU70" s="51"/>
      <c r="BV70" s="51"/>
      <c r="BW70" s="51"/>
      <c r="BX70" s="51"/>
      <c r="BY70" s="51"/>
      <c r="BZ70" s="51"/>
    </row>
    <row r="71" spans="1:78" ht="34.5" customHeight="1" x14ac:dyDescent="0.2">
      <c r="A71" s="66"/>
      <c r="B71" s="67"/>
      <c r="C71" s="68"/>
      <c r="D71" s="118" t="s">
        <v>93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5"/>
      <c r="AC71" s="69"/>
      <c r="AD71" s="69"/>
      <c r="AE71" s="69"/>
      <c r="AF71" s="69"/>
      <c r="AG71" s="69"/>
      <c r="AH71" s="69"/>
      <c r="AI71" s="69"/>
      <c r="AJ71" s="69"/>
      <c r="AK71" s="70">
        <v>298700</v>
      </c>
      <c r="AL71" s="71"/>
      <c r="AM71" s="71"/>
      <c r="AN71" s="71"/>
      <c r="AO71" s="71"/>
      <c r="AP71" s="71"/>
      <c r="AQ71" s="71"/>
      <c r="AR71" s="72"/>
      <c r="AS71" s="69">
        <f t="shared" si="1"/>
        <v>298700</v>
      </c>
      <c r="AT71" s="69"/>
      <c r="AU71" s="69"/>
      <c r="AV71" s="69"/>
      <c r="AW71" s="69"/>
      <c r="AX71" s="69"/>
      <c r="AY71" s="69"/>
      <c r="AZ71" s="69"/>
      <c r="BA71" s="16"/>
      <c r="BB71" s="16"/>
      <c r="BC71" s="16"/>
      <c r="BD71" s="16"/>
      <c r="BE71" s="16"/>
      <c r="BF71" s="16"/>
      <c r="BG71" s="16"/>
      <c r="BH71" s="16"/>
      <c r="BT71" s="51"/>
      <c r="BU71" s="51"/>
      <c r="BV71" s="51"/>
      <c r="BW71" s="51"/>
      <c r="BX71" s="51"/>
      <c r="BY71" s="51"/>
      <c r="BZ71" s="51"/>
    </row>
    <row r="72" spans="1:78" ht="35.25" customHeight="1" x14ac:dyDescent="0.2">
      <c r="A72" s="66"/>
      <c r="B72" s="67"/>
      <c r="C72" s="68"/>
      <c r="D72" s="118" t="s">
        <v>94</v>
      </c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5"/>
      <c r="AC72" s="69"/>
      <c r="AD72" s="69"/>
      <c r="AE72" s="69"/>
      <c r="AF72" s="69"/>
      <c r="AG72" s="69"/>
      <c r="AH72" s="69"/>
      <c r="AI72" s="69"/>
      <c r="AJ72" s="69"/>
      <c r="AK72" s="70">
        <v>5880000</v>
      </c>
      <c r="AL72" s="71"/>
      <c r="AM72" s="71"/>
      <c r="AN72" s="71"/>
      <c r="AO72" s="71"/>
      <c r="AP72" s="71"/>
      <c r="AQ72" s="71"/>
      <c r="AR72" s="72"/>
      <c r="AS72" s="69">
        <f t="shared" si="1"/>
        <v>5880000</v>
      </c>
      <c r="AT72" s="69"/>
      <c r="AU72" s="69"/>
      <c r="AV72" s="69"/>
      <c r="AW72" s="69"/>
      <c r="AX72" s="69"/>
      <c r="AY72" s="69"/>
      <c r="AZ72" s="69"/>
      <c r="BA72" s="16"/>
      <c r="BB72" s="16"/>
      <c r="BC72" s="16"/>
      <c r="BD72" s="16"/>
      <c r="BE72" s="16"/>
      <c r="BF72" s="16"/>
      <c r="BG72" s="16"/>
      <c r="BH72" s="16"/>
      <c r="BT72" s="51"/>
      <c r="BU72" s="51"/>
      <c r="BV72" s="51"/>
      <c r="BW72" s="51"/>
      <c r="BX72" s="51"/>
      <c r="BY72" s="51"/>
      <c r="BZ72" s="51"/>
    </row>
    <row r="73" spans="1:78" ht="51" customHeight="1" x14ac:dyDescent="0.2">
      <c r="A73" s="66"/>
      <c r="B73" s="67"/>
      <c r="C73" s="68"/>
      <c r="D73" s="83" t="s">
        <v>236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5"/>
      <c r="AC73" s="69"/>
      <c r="AD73" s="69"/>
      <c r="AE73" s="69"/>
      <c r="AF73" s="69"/>
      <c r="AG73" s="69"/>
      <c r="AH73" s="69"/>
      <c r="AI73" s="69"/>
      <c r="AJ73" s="69"/>
      <c r="AK73" s="70">
        <f>778960</f>
        <v>778960</v>
      </c>
      <c r="AL73" s="71"/>
      <c r="AM73" s="71"/>
      <c r="AN73" s="71"/>
      <c r="AO73" s="71"/>
      <c r="AP73" s="71"/>
      <c r="AQ73" s="71"/>
      <c r="AR73" s="72"/>
      <c r="AS73" s="69">
        <f t="shared" ref="AS73:AS80" si="2">AC73+AK73</f>
        <v>778960</v>
      </c>
      <c r="AT73" s="69"/>
      <c r="AU73" s="69"/>
      <c r="AV73" s="69"/>
      <c r="AW73" s="69"/>
      <c r="AX73" s="69"/>
      <c r="AY73" s="69"/>
      <c r="AZ73" s="69"/>
      <c r="BA73" s="16"/>
      <c r="BB73" s="16"/>
      <c r="BC73" s="16"/>
      <c r="BD73" s="16"/>
      <c r="BE73" s="16"/>
      <c r="BF73" s="16"/>
      <c r="BG73" s="16"/>
      <c r="BH73" s="16"/>
      <c r="BT73" s="51"/>
      <c r="BU73" s="51"/>
      <c r="BV73" s="51"/>
      <c r="BW73" s="51"/>
      <c r="BX73" s="51"/>
      <c r="BY73" s="51"/>
      <c r="BZ73" s="51"/>
    </row>
    <row r="74" spans="1:78" ht="54.75" customHeight="1" x14ac:dyDescent="0.2">
      <c r="A74" s="66"/>
      <c r="B74" s="67"/>
      <c r="C74" s="68"/>
      <c r="D74" s="83" t="s">
        <v>127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5"/>
      <c r="AC74" s="69"/>
      <c r="AD74" s="69"/>
      <c r="AE74" s="69"/>
      <c r="AF74" s="69"/>
      <c r="AG74" s="69"/>
      <c r="AH74" s="69"/>
      <c r="AI74" s="69"/>
      <c r="AJ74" s="69"/>
      <c r="AK74" s="70">
        <v>106978</v>
      </c>
      <c r="AL74" s="71"/>
      <c r="AM74" s="71"/>
      <c r="AN74" s="71"/>
      <c r="AO74" s="71"/>
      <c r="AP74" s="71"/>
      <c r="AQ74" s="71"/>
      <c r="AR74" s="72"/>
      <c r="AS74" s="69">
        <f t="shared" si="2"/>
        <v>106978</v>
      </c>
      <c r="AT74" s="69"/>
      <c r="AU74" s="69"/>
      <c r="AV74" s="69"/>
      <c r="AW74" s="69"/>
      <c r="AX74" s="69"/>
      <c r="AY74" s="69"/>
      <c r="AZ74" s="69"/>
      <c r="BA74" s="16"/>
      <c r="BB74" s="16"/>
      <c r="BC74" s="16"/>
      <c r="BD74" s="16"/>
      <c r="BE74" s="16"/>
      <c r="BF74" s="16"/>
      <c r="BG74" s="16"/>
      <c r="BH74" s="16"/>
      <c r="BT74" s="51"/>
      <c r="BU74" s="51"/>
      <c r="BV74" s="51"/>
      <c r="BW74" s="51"/>
      <c r="BX74" s="51"/>
      <c r="BY74" s="51"/>
      <c r="BZ74" s="51"/>
    </row>
    <row r="75" spans="1:78" ht="35.25" customHeight="1" x14ac:dyDescent="0.2">
      <c r="A75" s="66"/>
      <c r="B75" s="67"/>
      <c r="C75" s="68"/>
      <c r="D75" s="83" t="s">
        <v>128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5"/>
      <c r="AC75" s="69"/>
      <c r="AD75" s="69"/>
      <c r="AE75" s="69"/>
      <c r="AF75" s="69"/>
      <c r="AG75" s="69"/>
      <c r="AH75" s="69"/>
      <c r="AI75" s="69"/>
      <c r="AJ75" s="69"/>
      <c r="AK75" s="70">
        <v>553405</v>
      </c>
      <c r="AL75" s="71"/>
      <c r="AM75" s="71"/>
      <c r="AN75" s="71"/>
      <c r="AO75" s="71"/>
      <c r="AP75" s="71"/>
      <c r="AQ75" s="71"/>
      <c r="AR75" s="72"/>
      <c r="AS75" s="69">
        <f t="shared" si="2"/>
        <v>553405</v>
      </c>
      <c r="AT75" s="69"/>
      <c r="AU75" s="69"/>
      <c r="AV75" s="69"/>
      <c r="AW75" s="69"/>
      <c r="AX75" s="69"/>
      <c r="AY75" s="69"/>
      <c r="AZ75" s="69"/>
      <c r="BA75" s="16"/>
      <c r="BB75" s="16"/>
      <c r="BC75" s="16"/>
      <c r="BD75" s="16"/>
      <c r="BE75" s="16"/>
      <c r="BF75" s="16"/>
      <c r="BG75" s="16"/>
      <c r="BH75" s="16"/>
      <c r="BT75" s="51"/>
      <c r="BU75" s="51"/>
      <c r="BV75" s="51"/>
      <c r="BW75" s="51"/>
      <c r="BX75" s="51"/>
      <c r="BY75" s="51"/>
      <c r="BZ75" s="51"/>
    </row>
    <row r="76" spans="1:78" ht="48.75" customHeight="1" x14ac:dyDescent="0.2">
      <c r="A76" s="66"/>
      <c r="B76" s="67"/>
      <c r="C76" s="68"/>
      <c r="D76" s="83" t="s">
        <v>130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5"/>
      <c r="AC76" s="69"/>
      <c r="AD76" s="69"/>
      <c r="AE76" s="69"/>
      <c r="AF76" s="69"/>
      <c r="AG76" s="69"/>
      <c r="AH76" s="69"/>
      <c r="AI76" s="69"/>
      <c r="AJ76" s="69"/>
      <c r="AK76" s="70">
        <v>164458</v>
      </c>
      <c r="AL76" s="71"/>
      <c r="AM76" s="71"/>
      <c r="AN76" s="71"/>
      <c r="AO76" s="71"/>
      <c r="AP76" s="71"/>
      <c r="AQ76" s="71"/>
      <c r="AR76" s="72"/>
      <c r="AS76" s="69">
        <f t="shared" si="2"/>
        <v>164458</v>
      </c>
      <c r="AT76" s="69"/>
      <c r="AU76" s="69"/>
      <c r="AV76" s="69"/>
      <c r="AW76" s="69"/>
      <c r="AX76" s="69"/>
      <c r="AY76" s="69"/>
      <c r="AZ76" s="69"/>
      <c r="BA76" s="16"/>
      <c r="BB76" s="16"/>
      <c r="BC76" s="16"/>
      <c r="BD76" s="16"/>
      <c r="BE76" s="16"/>
      <c r="BF76" s="16"/>
      <c r="BG76" s="16"/>
      <c r="BH76" s="16"/>
      <c r="BT76" s="51"/>
      <c r="BU76" s="51"/>
      <c r="BV76" s="51"/>
      <c r="BW76" s="51"/>
      <c r="BX76" s="51"/>
      <c r="BY76" s="51"/>
      <c r="BZ76" s="51"/>
    </row>
    <row r="77" spans="1:78" ht="51.75" customHeight="1" x14ac:dyDescent="0.2">
      <c r="A77" s="66"/>
      <c r="B77" s="67"/>
      <c r="C77" s="68"/>
      <c r="D77" s="99" t="s">
        <v>129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1"/>
      <c r="AC77" s="69"/>
      <c r="AD77" s="69"/>
      <c r="AE77" s="69"/>
      <c r="AF77" s="69"/>
      <c r="AG77" s="69"/>
      <c r="AH77" s="69"/>
      <c r="AI77" s="69"/>
      <c r="AJ77" s="69"/>
      <c r="AK77" s="70">
        <v>2915336</v>
      </c>
      <c r="AL77" s="71"/>
      <c r="AM77" s="71"/>
      <c r="AN77" s="71"/>
      <c r="AO77" s="71"/>
      <c r="AP77" s="71"/>
      <c r="AQ77" s="71"/>
      <c r="AR77" s="72"/>
      <c r="AS77" s="69">
        <f t="shared" si="2"/>
        <v>2915336</v>
      </c>
      <c r="AT77" s="69"/>
      <c r="AU77" s="69"/>
      <c r="AV77" s="69"/>
      <c r="AW77" s="69"/>
      <c r="AX77" s="69"/>
      <c r="AY77" s="69"/>
      <c r="AZ77" s="69"/>
      <c r="BA77" s="16"/>
      <c r="BB77" s="16"/>
      <c r="BC77" s="16"/>
      <c r="BD77" s="16"/>
      <c r="BE77" s="16"/>
      <c r="BF77" s="16"/>
      <c r="BG77" s="16"/>
      <c r="BH77" s="16"/>
      <c r="BT77" s="51"/>
      <c r="BU77" s="51"/>
      <c r="BV77" s="51"/>
      <c r="BW77" s="51"/>
      <c r="BX77" s="51"/>
      <c r="BY77" s="51"/>
      <c r="BZ77" s="51"/>
    </row>
    <row r="78" spans="1:78" ht="52.5" customHeight="1" x14ac:dyDescent="0.2">
      <c r="A78" s="66"/>
      <c r="B78" s="67"/>
      <c r="C78" s="68"/>
      <c r="D78" s="99" t="s">
        <v>131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1"/>
      <c r="AC78" s="69"/>
      <c r="AD78" s="69"/>
      <c r="AE78" s="69"/>
      <c r="AF78" s="69"/>
      <c r="AG78" s="69"/>
      <c r="AH78" s="69"/>
      <c r="AI78" s="69"/>
      <c r="AJ78" s="69"/>
      <c r="AK78" s="70">
        <v>5891152</v>
      </c>
      <c r="AL78" s="71"/>
      <c r="AM78" s="71"/>
      <c r="AN78" s="71"/>
      <c r="AO78" s="71"/>
      <c r="AP78" s="71"/>
      <c r="AQ78" s="71"/>
      <c r="AR78" s="72"/>
      <c r="AS78" s="69">
        <f t="shared" si="2"/>
        <v>5891152</v>
      </c>
      <c r="AT78" s="69"/>
      <c r="AU78" s="69"/>
      <c r="AV78" s="69"/>
      <c r="AW78" s="69"/>
      <c r="AX78" s="69"/>
      <c r="AY78" s="69"/>
      <c r="AZ78" s="69"/>
      <c r="BA78" s="16"/>
      <c r="BB78" s="16"/>
      <c r="BC78" s="16"/>
      <c r="BD78" s="16"/>
      <c r="BE78" s="16"/>
      <c r="BF78" s="16"/>
      <c r="BG78" s="16"/>
      <c r="BH78" s="16"/>
      <c r="BT78" s="51"/>
      <c r="BU78" s="51"/>
      <c r="BV78" s="51"/>
      <c r="BW78" s="51"/>
      <c r="BX78" s="51"/>
      <c r="BY78" s="51"/>
      <c r="BZ78" s="51"/>
    </row>
    <row r="79" spans="1:78" ht="35.25" customHeight="1" x14ac:dyDescent="0.2">
      <c r="A79" s="66"/>
      <c r="B79" s="67"/>
      <c r="C79" s="68"/>
      <c r="D79" s="99" t="s">
        <v>183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1"/>
      <c r="AC79" s="69"/>
      <c r="AD79" s="69"/>
      <c r="AE79" s="69"/>
      <c r="AF79" s="69"/>
      <c r="AG79" s="69"/>
      <c r="AH79" s="69"/>
      <c r="AI79" s="69"/>
      <c r="AJ79" s="69"/>
      <c r="AK79" s="70">
        <v>5100000</v>
      </c>
      <c r="AL79" s="71"/>
      <c r="AM79" s="71"/>
      <c r="AN79" s="71"/>
      <c r="AO79" s="71"/>
      <c r="AP79" s="71"/>
      <c r="AQ79" s="71"/>
      <c r="AR79" s="72"/>
      <c r="AS79" s="69">
        <f t="shared" si="2"/>
        <v>5100000</v>
      </c>
      <c r="AT79" s="69"/>
      <c r="AU79" s="69"/>
      <c r="AV79" s="69"/>
      <c r="AW79" s="69"/>
      <c r="AX79" s="69"/>
      <c r="AY79" s="69"/>
      <c r="AZ79" s="69"/>
      <c r="BA79" s="16"/>
      <c r="BB79" s="16"/>
      <c r="BC79" s="16"/>
      <c r="BD79" s="16"/>
      <c r="BE79" s="16"/>
      <c r="BF79" s="16"/>
      <c r="BG79" s="16"/>
      <c r="BH79" s="16"/>
      <c r="BT79" s="51"/>
      <c r="BU79" s="51"/>
      <c r="BV79" s="51"/>
      <c r="BW79" s="51"/>
      <c r="BX79" s="51"/>
      <c r="BY79" s="51"/>
      <c r="BZ79" s="51"/>
    </row>
    <row r="80" spans="1:78" ht="35.25" customHeight="1" x14ac:dyDescent="0.2">
      <c r="A80" s="66"/>
      <c r="B80" s="67"/>
      <c r="C80" s="68"/>
      <c r="D80" s="99" t="s">
        <v>132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1"/>
      <c r="AC80" s="69"/>
      <c r="AD80" s="69"/>
      <c r="AE80" s="69"/>
      <c r="AF80" s="69"/>
      <c r="AG80" s="69"/>
      <c r="AH80" s="69"/>
      <c r="AI80" s="69"/>
      <c r="AJ80" s="69"/>
      <c r="AK80" s="70">
        <v>12300000</v>
      </c>
      <c r="AL80" s="71"/>
      <c r="AM80" s="71"/>
      <c r="AN80" s="71"/>
      <c r="AO80" s="71"/>
      <c r="AP80" s="71"/>
      <c r="AQ80" s="71"/>
      <c r="AR80" s="72"/>
      <c r="AS80" s="69">
        <f t="shared" si="2"/>
        <v>12300000</v>
      </c>
      <c r="AT80" s="69"/>
      <c r="AU80" s="69"/>
      <c r="AV80" s="69"/>
      <c r="AW80" s="69"/>
      <c r="AX80" s="69"/>
      <c r="AY80" s="69"/>
      <c r="AZ80" s="69"/>
      <c r="BA80" s="16"/>
      <c r="BB80" s="16"/>
      <c r="BC80" s="16"/>
      <c r="BD80" s="16"/>
      <c r="BE80" s="16"/>
      <c r="BF80" s="16"/>
      <c r="BG80" s="16"/>
      <c r="BH80" s="16"/>
      <c r="BT80" s="51"/>
      <c r="BU80" s="51"/>
      <c r="BV80" s="51"/>
      <c r="BW80" s="51"/>
      <c r="BX80" s="51"/>
      <c r="BY80" s="51"/>
      <c r="BZ80" s="51"/>
    </row>
    <row r="81" spans="1:78" ht="48.75" customHeight="1" x14ac:dyDescent="0.2">
      <c r="A81" s="66"/>
      <c r="B81" s="67"/>
      <c r="C81" s="68"/>
      <c r="D81" s="99" t="s">
        <v>133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1"/>
      <c r="AC81" s="69"/>
      <c r="AD81" s="69"/>
      <c r="AE81" s="69"/>
      <c r="AF81" s="69"/>
      <c r="AG81" s="69"/>
      <c r="AH81" s="69"/>
      <c r="AI81" s="69"/>
      <c r="AJ81" s="69"/>
      <c r="AK81" s="70">
        <v>10455000</v>
      </c>
      <c r="AL81" s="71"/>
      <c r="AM81" s="71"/>
      <c r="AN81" s="71"/>
      <c r="AO81" s="71"/>
      <c r="AP81" s="71"/>
      <c r="AQ81" s="71"/>
      <c r="AR81" s="72"/>
      <c r="AS81" s="69">
        <f t="shared" ref="AS81:AS90" si="3">AC81+AK81</f>
        <v>10455000</v>
      </c>
      <c r="AT81" s="69"/>
      <c r="AU81" s="69"/>
      <c r="AV81" s="69"/>
      <c r="AW81" s="69"/>
      <c r="AX81" s="69"/>
      <c r="AY81" s="69"/>
      <c r="AZ81" s="69"/>
      <c r="BA81" s="16"/>
      <c r="BB81" s="16"/>
      <c r="BC81" s="16"/>
      <c r="BD81" s="16"/>
      <c r="BE81" s="16"/>
      <c r="BF81" s="16"/>
      <c r="BG81" s="16"/>
      <c r="BH81" s="16"/>
      <c r="BT81" s="51"/>
      <c r="BU81" s="51"/>
      <c r="BV81" s="51"/>
      <c r="BW81" s="51"/>
      <c r="BX81" s="51"/>
      <c r="BY81" s="51"/>
      <c r="BZ81" s="51"/>
    </row>
    <row r="82" spans="1:78" ht="51.75" customHeight="1" x14ac:dyDescent="0.2">
      <c r="A82" s="66"/>
      <c r="B82" s="67"/>
      <c r="C82" s="68"/>
      <c r="D82" s="99" t="s">
        <v>134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1"/>
      <c r="AC82" s="69"/>
      <c r="AD82" s="69"/>
      <c r="AE82" s="69"/>
      <c r="AF82" s="69"/>
      <c r="AG82" s="69"/>
      <c r="AH82" s="69"/>
      <c r="AI82" s="69"/>
      <c r="AJ82" s="69"/>
      <c r="AK82" s="70">
        <v>4480000</v>
      </c>
      <c r="AL82" s="71"/>
      <c r="AM82" s="71"/>
      <c r="AN82" s="71"/>
      <c r="AO82" s="71"/>
      <c r="AP82" s="71"/>
      <c r="AQ82" s="71"/>
      <c r="AR82" s="72"/>
      <c r="AS82" s="69">
        <f t="shared" si="3"/>
        <v>4480000</v>
      </c>
      <c r="AT82" s="69"/>
      <c r="AU82" s="69"/>
      <c r="AV82" s="69"/>
      <c r="AW82" s="69"/>
      <c r="AX82" s="69"/>
      <c r="AY82" s="69"/>
      <c r="AZ82" s="69"/>
      <c r="BA82" s="16"/>
      <c r="BB82" s="16"/>
      <c r="BC82" s="16"/>
      <c r="BD82" s="16"/>
      <c r="BE82" s="16"/>
      <c r="BF82" s="16"/>
      <c r="BG82" s="16"/>
      <c r="BH82" s="16"/>
      <c r="BT82" s="51"/>
      <c r="BU82" s="51"/>
      <c r="BV82" s="51"/>
      <c r="BW82" s="51"/>
      <c r="BX82" s="51"/>
      <c r="BY82" s="51"/>
      <c r="BZ82" s="51"/>
    </row>
    <row r="83" spans="1:78" ht="55.5" customHeight="1" x14ac:dyDescent="0.2">
      <c r="A83" s="66"/>
      <c r="B83" s="67"/>
      <c r="C83" s="68"/>
      <c r="D83" s="99" t="s">
        <v>136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1"/>
      <c r="AC83" s="69"/>
      <c r="AD83" s="69"/>
      <c r="AE83" s="69"/>
      <c r="AF83" s="69"/>
      <c r="AG83" s="69"/>
      <c r="AH83" s="69"/>
      <c r="AI83" s="69"/>
      <c r="AJ83" s="69"/>
      <c r="AK83" s="70">
        <v>1845000</v>
      </c>
      <c r="AL83" s="71"/>
      <c r="AM83" s="71"/>
      <c r="AN83" s="71"/>
      <c r="AO83" s="71"/>
      <c r="AP83" s="71"/>
      <c r="AQ83" s="71"/>
      <c r="AR83" s="72"/>
      <c r="AS83" s="69">
        <f t="shared" si="3"/>
        <v>1845000</v>
      </c>
      <c r="AT83" s="69"/>
      <c r="AU83" s="69"/>
      <c r="AV83" s="69"/>
      <c r="AW83" s="69"/>
      <c r="AX83" s="69"/>
      <c r="AY83" s="69"/>
      <c r="AZ83" s="69"/>
      <c r="BA83" s="16"/>
      <c r="BB83" s="16"/>
      <c r="BC83" s="16"/>
      <c r="BD83" s="16"/>
      <c r="BE83" s="16"/>
      <c r="BF83" s="16"/>
      <c r="BG83" s="16"/>
      <c r="BH83" s="16"/>
      <c r="BT83" s="51"/>
      <c r="BU83" s="51"/>
      <c r="BV83" s="51"/>
      <c r="BW83" s="51"/>
      <c r="BX83" s="51"/>
      <c r="BY83" s="51"/>
      <c r="BZ83" s="51"/>
    </row>
    <row r="84" spans="1:78" ht="35.25" customHeight="1" x14ac:dyDescent="0.2">
      <c r="A84" s="66"/>
      <c r="B84" s="67"/>
      <c r="C84" s="68"/>
      <c r="D84" s="99" t="s">
        <v>135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1"/>
      <c r="AC84" s="69"/>
      <c r="AD84" s="69"/>
      <c r="AE84" s="69"/>
      <c r="AF84" s="69"/>
      <c r="AG84" s="69"/>
      <c r="AH84" s="69"/>
      <c r="AI84" s="69"/>
      <c r="AJ84" s="69"/>
      <c r="AK84" s="70">
        <v>11187000</v>
      </c>
      <c r="AL84" s="71"/>
      <c r="AM84" s="71"/>
      <c r="AN84" s="71"/>
      <c r="AO84" s="71"/>
      <c r="AP84" s="71"/>
      <c r="AQ84" s="71"/>
      <c r="AR84" s="72"/>
      <c r="AS84" s="69">
        <f t="shared" si="3"/>
        <v>11187000</v>
      </c>
      <c r="AT84" s="69"/>
      <c r="AU84" s="69"/>
      <c r="AV84" s="69"/>
      <c r="AW84" s="69"/>
      <c r="AX84" s="69"/>
      <c r="AY84" s="69"/>
      <c r="AZ84" s="69"/>
      <c r="BA84" s="16"/>
      <c r="BB84" s="16"/>
      <c r="BC84" s="16"/>
      <c r="BD84" s="16"/>
      <c r="BE84" s="16"/>
      <c r="BF84" s="16"/>
      <c r="BG84" s="16"/>
      <c r="BH84" s="16"/>
      <c r="BT84" s="51"/>
      <c r="BU84" s="51"/>
      <c r="BV84" s="51"/>
      <c r="BW84" s="51"/>
      <c r="BX84" s="51"/>
      <c r="BY84" s="51"/>
      <c r="BZ84" s="51"/>
    </row>
    <row r="85" spans="1:78" ht="18.75" customHeight="1" x14ac:dyDescent="0.2">
      <c r="A85" s="66" t="s">
        <v>249</v>
      </c>
      <c r="B85" s="67"/>
      <c r="C85" s="68"/>
      <c r="D85" s="63" t="s">
        <v>234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5"/>
      <c r="AC85" s="69"/>
      <c r="AD85" s="69"/>
      <c r="AE85" s="69"/>
      <c r="AF85" s="69"/>
      <c r="AG85" s="69"/>
      <c r="AH85" s="69"/>
      <c r="AI85" s="69"/>
      <c r="AJ85" s="69"/>
      <c r="AK85" s="70">
        <f>362316.88+1165856.81+1215634.87+214251.04</f>
        <v>2958059.6</v>
      </c>
      <c r="AL85" s="71"/>
      <c r="AM85" s="71"/>
      <c r="AN85" s="71"/>
      <c r="AO85" s="71"/>
      <c r="AP85" s="71"/>
      <c r="AQ85" s="71"/>
      <c r="AR85" s="72"/>
      <c r="AS85" s="69">
        <f>AC85+AK85</f>
        <v>2958059.6</v>
      </c>
      <c r="AT85" s="69"/>
      <c r="AU85" s="69"/>
      <c r="AV85" s="69"/>
      <c r="AW85" s="69"/>
      <c r="AX85" s="69"/>
      <c r="AY85" s="69"/>
      <c r="AZ85" s="69"/>
      <c r="BA85" s="16"/>
      <c r="BB85" s="16"/>
      <c r="BC85" s="16"/>
      <c r="BD85" s="16"/>
      <c r="BE85" s="16"/>
      <c r="BF85" s="16"/>
      <c r="BG85" s="16"/>
      <c r="BH85" s="16"/>
      <c r="BT85" s="51"/>
      <c r="BU85" s="51"/>
      <c r="BV85" s="51"/>
      <c r="BW85" s="51"/>
      <c r="BX85" s="51"/>
      <c r="BY85" s="51"/>
      <c r="BZ85" s="51"/>
    </row>
    <row r="86" spans="1:78" ht="39.75" customHeight="1" x14ac:dyDescent="0.2">
      <c r="A86" s="90">
        <v>2</v>
      </c>
      <c r="B86" s="91"/>
      <c r="C86" s="92"/>
      <c r="D86" s="177" t="s">
        <v>71</v>
      </c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9"/>
      <c r="AC86" s="69"/>
      <c r="AD86" s="69"/>
      <c r="AE86" s="69"/>
      <c r="AF86" s="69"/>
      <c r="AG86" s="69"/>
      <c r="AH86" s="69"/>
      <c r="AI86" s="69"/>
      <c r="AJ86" s="69"/>
      <c r="AK86" s="93">
        <f>SUM(AK87:AR105)</f>
        <v>61402602</v>
      </c>
      <c r="AL86" s="94"/>
      <c r="AM86" s="94"/>
      <c r="AN86" s="94"/>
      <c r="AO86" s="94"/>
      <c r="AP86" s="94"/>
      <c r="AQ86" s="94"/>
      <c r="AR86" s="95"/>
      <c r="AS86" s="89">
        <f t="shared" si="3"/>
        <v>61402602</v>
      </c>
      <c r="AT86" s="89"/>
      <c r="AU86" s="89"/>
      <c r="AV86" s="89"/>
      <c r="AW86" s="89"/>
      <c r="AX86" s="89"/>
      <c r="AY86" s="89"/>
      <c r="AZ86" s="89"/>
      <c r="BA86" s="16"/>
      <c r="BB86" s="16"/>
      <c r="BC86" s="16"/>
      <c r="BD86" s="16"/>
      <c r="BE86" s="16"/>
      <c r="BF86" s="16"/>
      <c r="BG86" s="16"/>
      <c r="BH86" s="16"/>
      <c r="BT86" s="51"/>
      <c r="BU86" s="51"/>
      <c r="BV86" s="51"/>
      <c r="BW86" s="51"/>
      <c r="BX86" s="51"/>
      <c r="BY86" s="51"/>
      <c r="BZ86" s="51"/>
    </row>
    <row r="87" spans="1:78" ht="64.5" customHeight="1" x14ac:dyDescent="0.2">
      <c r="A87" s="66"/>
      <c r="B87" s="67"/>
      <c r="C87" s="68"/>
      <c r="D87" s="59" t="s">
        <v>95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1"/>
      <c r="AC87" s="69"/>
      <c r="AD87" s="69"/>
      <c r="AE87" s="69"/>
      <c r="AF87" s="69"/>
      <c r="AG87" s="69"/>
      <c r="AH87" s="69"/>
      <c r="AI87" s="69"/>
      <c r="AJ87" s="69"/>
      <c r="AK87" s="70">
        <v>1500000</v>
      </c>
      <c r="AL87" s="71"/>
      <c r="AM87" s="71"/>
      <c r="AN87" s="71"/>
      <c r="AO87" s="71"/>
      <c r="AP87" s="71"/>
      <c r="AQ87" s="71"/>
      <c r="AR87" s="72"/>
      <c r="AS87" s="69">
        <f t="shared" si="3"/>
        <v>1500000</v>
      </c>
      <c r="AT87" s="69"/>
      <c r="AU87" s="69"/>
      <c r="AV87" s="69"/>
      <c r="AW87" s="69"/>
      <c r="AX87" s="69"/>
      <c r="AY87" s="69"/>
      <c r="AZ87" s="69"/>
      <c r="BA87" s="16"/>
      <c r="BB87" s="16"/>
      <c r="BC87" s="16"/>
      <c r="BD87" s="16"/>
      <c r="BE87" s="16"/>
      <c r="BF87" s="16"/>
      <c r="BG87" s="16"/>
      <c r="BH87" s="16"/>
      <c r="BT87" s="51"/>
      <c r="BU87" s="51"/>
      <c r="BV87" s="51"/>
      <c r="BW87" s="51"/>
      <c r="BX87" s="51"/>
      <c r="BY87" s="51"/>
      <c r="BZ87" s="51"/>
    </row>
    <row r="88" spans="1:78" ht="65.25" customHeight="1" x14ac:dyDescent="0.2">
      <c r="A88" s="66"/>
      <c r="B88" s="67"/>
      <c r="C88" s="68"/>
      <c r="D88" s="59" t="s">
        <v>96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1"/>
      <c r="AC88" s="69"/>
      <c r="AD88" s="69"/>
      <c r="AE88" s="69"/>
      <c r="AF88" s="69"/>
      <c r="AG88" s="69"/>
      <c r="AH88" s="69"/>
      <c r="AI88" s="69"/>
      <c r="AJ88" s="69"/>
      <c r="AK88" s="70">
        <v>1500000</v>
      </c>
      <c r="AL88" s="71"/>
      <c r="AM88" s="71"/>
      <c r="AN88" s="71"/>
      <c r="AO88" s="71"/>
      <c r="AP88" s="71"/>
      <c r="AQ88" s="71"/>
      <c r="AR88" s="72"/>
      <c r="AS88" s="69">
        <f t="shared" si="3"/>
        <v>1500000</v>
      </c>
      <c r="AT88" s="69"/>
      <c r="AU88" s="69"/>
      <c r="AV88" s="69"/>
      <c r="AW88" s="69"/>
      <c r="AX88" s="69"/>
      <c r="AY88" s="69"/>
      <c r="AZ88" s="69"/>
      <c r="BA88" s="16"/>
      <c r="BB88" s="16"/>
      <c r="BC88" s="16"/>
      <c r="BD88" s="16"/>
      <c r="BE88" s="16"/>
      <c r="BF88" s="16"/>
      <c r="BG88" s="16"/>
      <c r="BH88" s="16"/>
      <c r="BT88" s="51"/>
      <c r="BU88" s="51"/>
      <c r="BV88" s="51"/>
      <c r="BW88" s="51"/>
      <c r="BX88" s="51"/>
      <c r="BY88" s="51"/>
      <c r="BZ88" s="51"/>
    </row>
    <row r="89" spans="1:78" ht="68.25" customHeight="1" x14ac:dyDescent="0.2">
      <c r="A89" s="66"/>
      <c r="B89" s="67"/>
      <c r="C89" s="68"/>
      <c r="D89" s="59" t="s">
        <v>97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1"/>
      <c r="AC89" s="69"/>
      <c r="AD89" s="69"/>
      <c r="AE89" s="69"/>
      <c r="AF89" s="69"/>
      <c r="AG89" s="69"/>
      <c r="AH89" s="69"/>
      <c r="AI89" s="69"/>
      <c r="AJ89" s="69"/>
      <c r="AK89" s="70">
        <v>1500000</v>
      </c>
      <c r="AL89" s="71"/>
      <c r="AM89" s="71"/>
      <c r="AN89" s="71"/>
      <c r="AO89" s="71"/>
      <c r="AP89" s="71"/>
      <c r="AQ89" s="71"/>
      <c r="AR89" s="72"/>
      <c r="AS89" s="69">
        <f t="shared" si="3"/>
        <v>1500000</v>
      </c>
      <c r="AT89" s="69"/>
      <c r="AU89" s="69"/>
      <c r="AV89" s="69"/>
      <c r="AW89" s="69"/>
      <c r="AX89" s="69"/>
      <c r="AY89" s="69"/>
      <c r="AZ89" s="69"/>
      <c r="BA89" s="16"/>
      <c r="BB89" s="16"/>
      <c r="BC89" s="16"/>
      <c r="BD89" s="16"/>
      <c r="BE89" s="16"/>
      <c r="BF89" s="16"/>
      <c r="BG89" s="16"/>
      <c r="BH89" s="16"/>
      <c r="BT89" s="51"/>
      <c r="BU89" s="51"/>
      <c r="BV89" s="51"/>
      <c r="BW89" s="51"/>
      <c r="BX89" s="51"/>
      <c r="BY89" s="51"/>
      <c r="BZ89" s="51"/>
    </row>
    <row r="90" spans="1:78" ht="51.75" customHeight="1" x14ac:dyDescent="0.2">
      <c r="A90" s="66"/>
      <c r="B90" s="67"/>
      <c r="C90" s="68"/>
      <c r="D90" s="83" t="s">
        <v>98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5"/>
      <c r="AC90" s="69"/>
      <c r="AD90" s="69"/>
      <c r="AE90" s="69"/>
      <c r="AF90" s="69"/>
      <c r="AG90" s="69"/>
      <c r="AH90" s="69"/>
      <c r="AI90" s="69"/>
      <c r="AJ90" s="69"/>
      <c r="AK90" s="70">
        <v>5500000</v>
      </c>
      <c r="AL90" s="71"/>
      <c r="AM90" s="71"/>
      <c r="AN90" s="71"/>
      <c r="AO90" s="71"/>
      <c r="AP90" s="71"/>
      <c r="AQ90" s="71"/>
      <c r="AR90" s="72"/>
      <c r="AS90" s="69">
        <f t="shared" si="3"/>
        <v>5500000</v>
      </c>
      <c r="AT90" s="69"/>
      <c r="AU90" s="69"/>
      <c r="AV90" s="69"/>
      <c r="AW90" s="69"/>
      <c r="AX90" s="69"/>
      <c r="AY90" s="69"/>
      <c r="AZ90" s="69"/>
      <c r="BA90" s="16"/>
      <c r="BB90" s="16"/>
      <c r="BC90" s="16"/>
      <c r="BD90" s="16"/>
      <c r="BE90" s="16"/>
      <c r="BF90" s="16"/>
      <c r="BG90" s="16"/>
      <c r="BH90" s="16"/>
      <c r="BT90" s="51"/>
      <c r="BU90" s="51"/>
      <c r="BV90" s="51"/>
      <c r="BW90" s="51"/>
      <c r="BX90" s="51"/>
      <c r="BY90" s="51"/>
      <c r="BZ90" s="51"/>
    </row>
    <row r="91" spans="1:78" ht="51.75" customHeight="1" x14ac:dyDescent="0.2">
      <c r="A91" s="66"/>
      <c r="B91" s="67"/>
      <c r="C91" s="68"/>
      <c r="D91" s="96" t="s">
        <v>137</v>
      </c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8"/>
      <c r="AC91" s="69"/>
      <c r="AD91" s="69"/>
      <c r="AE91" s="69"/>
      <c r="AF91" s="69"/>
      <c r="AG91" s="69"/>
      <c r="AH91" s="69"/>
      <c r="AI91" s="69"/>
      <c r="AJ91" s="69"/>
      <c r="AK91" s="70">
        <v>1478132</v>
      </c>
      <c r="AL91" s="71"/>
      <c r="AM91" s="71"/>
      <c r="AN91" s="71"/>
      <c r="AO91" s="71"/>
      <c r="AP91" s="71"/>
      <c r="AQ91" s="71"/>
      <c r="AR91" s="72"/>
      <c r="AS91" s="69">
        <f t="shared" ref="AS91:AS112" si="4">AC91+AK91</f>
        <v>1478132</v>
      </c>
      <c r="AT91" s="69"/>
      <c r="AU91" s="69"/>
      <c r="AV91" s="69"/>
      <c r="AW91" s="69"/>
      <c r="AX91" s="69"/>
      <c r="AY91" s="69"/>
      <c r="AZ91" s="69"/>
      <c r="BA91" s="16"/>
      <c r="BB91" s="16"/>
      <c r="BC91" s="16"/>
      <c r="BD91" s="16"/>
      <c r="BE91" s="16"/>
      <c r="BF91" s="16"/>
      <c r="BG91" s="16"/>
      <c r="BH91" s="16"/>
      <c r="BT91" s="51"/>
      <c r="BU91" s="51"/>
      <c r="BV91" s="51"/>
      <c r="BW91" s="51"/>
      <c r="BX91" s="51"/>
      <c r="BY91" s="51"/>
      <c r="BZ91" s="51"/>
    </row>
    <row r="92" spans="1:78" ht="51.75" customHeight="1" x14ac:dyDescent="0.2">
      <c r="A92" s="66"/>
      <c r="B92" s="67"/>
      <c r="C92" s="68"/>
      <c r="D92" s="83" t="s">
        <v>138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5"/>
      <c r="AC92" s="69"/>
      <c r="AD92" s="69"/>
      <c r="AE92" s="69"/>
      <c r="AF92" s="69"/>
      <c r="AG92" s="69"/>
      <c r="AH92" s="69"/>
      <c r="AI92" s="69"/>
      <c r="AJ92" s="69"/>
      <c r="AK92" s="70">
        <v>5300000</v>
      </c>
      <c r="AL92" s="71"/>
      <c r="AM92" s="71"/>
      <c r="AN92" s="71"/>
      <c r="AO92" s="71"/>
      <c r="AP92" s="71"/>
      <c r="AQ92" s="71"/>
      <c r="AR92" s="72"/>
      <c r="AS92" s="69">
        <f t="shared" si="4"/>
        <v>5300000</v>
      </c>
      <c r="AT92" s="69"/>
      <c r="AU92" s="69"/>
      <c r="AV92" s="69"/>
      <c r="AW92" s="69"/>
      <c r="AX92" s="69"/>
      <c r="AY92" s="69"/>
      <c r="AZ92" s="69"/>
      <c r="BA92" s="16"/>
      <c r="BB92" s="16"/>
      <c r="BC92" s="16"/>
      <c r="BD92" s="16"/>
      <c r="BE92" s="16"/>
      <c r="BF92" s="16"/>
      <c r="BG92" s="16"/>
      <c r="BH92" s="16"/>
      <c r="BT92" s="51"/>
      <c r="BU92" s="51"/>
      <c r="BV92" s="51"/>
      <c r="BW92" s="51"/>
      <c r="BX92" s="51"/>
      <c r="BY92" s="51"/>
      <c r="BZ92" s="51"/>
    </row>
    <row r="93" spans="1:78" ht="51.75" customHeight="1" x14ac:dyDescent="0.2">
      <c r="A93" s="66"/>
      <c r="B93" s="67"/>
      <c r="C93" s="68"/>
      <c r="D93" s="83" t="s">
        <v>139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5"/>
      <c r="AC93" s="69"/>
      <c r="AD93" s="69"/>
      <c r="AE93" s="69"/>
      <c r="AF93" s="69"/>
      <c r="AG93" s="69"/>
      <c r="AH93" s="69"/>
      <c r="AI93" s="69"/>
      <c r="AJ93" s="69"/>
      <c r="AK93" s="70">
        <v>3700000</v>
      </c>
      <c r="AL93" s="71"/>
      <c r="AM93" s="71"/>
      <c r="AN93" s="71"/>
      <c r="AO93" s="71"/>
      <c r="AP93" s="71"/>
      <c r="AQ93" s="71"/>
      <c r="AR93" s="72"/>
      <c r="AS93" s="69">
        <f t="shared" si="4"/>
        <v>3700000</v>
      </c>
      <c r="AT93" s="69"/>
      <c r="AU93" s="69"/>
      <c r="AV93" s="69"/>
      <c r="AW93" s="69"/>
      <c r="AX93" s="69"/>
      <c r="AY93" s="69"/>
      <c r="AZ93" s="69"/>
      <c r="BA93" s="16"/>
      <c r="BB93" s="16"/>
      <c r="BC93" s="16"/>
      <c r="BD93" s="16"/>
      <c r="BE93" s="16"/>
      <c r="BF93" s="16"/>
      <c r="BG93" s="16"/>
      <c r="BH93" s="16"/>
      <c r="BT93" s="51"/>
      <c r="BU93" s="51"/>
      <c r="BV93" s="51"/>
      <c r="BW93" s="51"/>
      <c r="BX93" s="51"/>
      <c r="BY93" s="51"/>
      <c r="BZ93" s="51"/>
    </row>
    <row r="94" spans="1:78" ht="51.75" customHeight="1" x14ac:dyDescent="0.2">
      <c r="A94" s="66"/>
      <c r="B94" s="67"/>
      <c r="C94" s="68"/>
      <c r="D94" s="83" t="s">
        <v>140</v>
      </c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5"/>
      <c r="AC94" s="69"/>
      <c r="AD94" s="69"/>
      <c r="AE94" s="69"/>
      <c r="AF94" s="69"/>
      <c r="AG94" s="69"/>
      <c r="AH94" s="69"/>
      <c r="AI94" s="69"/>
      <c r="AJ94" s="69"/>
      <c r="AK94" s="70">
        <v>1166114</v>
      </c>
      <c r="AL94" s="71"/>
      <c r="AM94" s="71"/>
      <c r="AN94" s="71"/>
      <c r="AO94" s="71"/>
      <c r="AP94" s="71"/>
      <c r="AQ94" s="71"/>
      <c r="AR94" s="72"/>
      <c r="AS94" s="69">
        <f t="shared" si="4"/>
        <v>1166114</v>
      </c>
      <c r="AT94" s="69"/>
      <c r="AU94" s="69"/>
      <c r="AV94" s="69"/>
      <c r="AW94" s="69"/>
      <c r="AX94" s="69"/>
      <c r="AY94" s="69"/>
      <c r="AZ94" s="69"/>
      <c r="BA94" s="16"/>
      <c r="BB94" s="16"/>
      <c r="BC94" s="16"/>
      <c r="BD94" s="16"/>
      <c r="BE94" s="16"/>
      <c r="BF94" s="16"/>
      <c r="BG94" s="16"/>
      <c r="BH94" s="16"/>
      <c r="BT94" s="51"/>
      <c r="BU94" s="51"/>
      <c r="BV94" s="51"/>
      <c r="BW94" s="51"/>
      <c r="BX94" s="51"/>
      <c r="BY94" s="51"/>
      <c r="BZ94" s="51"/>
    </row>
    <row r="95" spans="1:78" ht="55.5" customHeight="1" x14ac:dyDescent="0.2">
      <c r="A95" s="66"/>
      <c r="B95" s="67"/>
      <c r="C95" s="68"/>
      <c r="D95" s="83" t="s">
        <v>141</v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5"/>
      <c r="AC95" s="69"/>
      <c r="AD95" s="69"/>
      <c r="AE95" s="69"/>
      <c r="AF95" s="69"/>
      <c r="AG95" s="69"/>
      <c r="AH95" s="69"/>
      <c r="AI95" s="69"/>
      <c r="AJ95" s="69"/>
      <c r="AK95" s="70">
        <v>3700000</v>
      </c>
      <c r="AL95" s="71"/>
      <c r="AM95" s="71"/>
      <c r="AN95" s="71"/>
      <c r="AO95" s="71"/>
      <c r="AP95" s="71"/>
      <c r="AQ95" s="71"/>
      <c r="AR95" s="72"/>
      <c r="AS95" s="69">
        <f t="shared" si="4"/>
        <v>3700000</v>
      </c>
      <c r="AT95" s="69"/>
      <c r="AU95" s="69"/>
      <c r="AV95" s="69"/>
      <c r="AW95" s="69"/>
      <c r="AX95" s="69"/>
      <c r="AY95" s="69"/>
      <c r="AZ95" s="69"/>
      <c r="BA95" s="16"/>
      <c r="BB95" s="16"/>
      <c r="BC95" s="16"/>
      <c r="BD95" s="16"/>
      <c r="BE95" s="16"/>
      <c r="BF95" s="16"/>
      <c r="BG95" s="16"/>
      <c r="BH95" s="16"/>
      <c r="BT95" s="51"/>
      <c r="BU95" s="51"/>
      <c r="BV95" s="51"/>
      <c r="BW95" s="51"/>
      <c r="BX95" s="51"/>
      <c r="BY95" s="51"/>
      <c r="BZ95" s="51"/>
    </row>
    <row r="96" spans="1:78" ht="50.25" customHeight="1" x14ac:dyDescent="0.2">
      <c r="A96" s="66"/>
      <c r="B96" s="67"/>
      <c r="C96" s="68"/>
      <c r="D96" s="83" t="s">
        <v>142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5"/>
      <c r="AC96" s="69"/>
      <c r="AD96" s="69"/>
      <c r="AE96" s="69"/>
      <c r="AF96" s="69"/>
      <c r="AG96" s="69"/>
      <c r="AH96" s="69"/>
      <c r="AI96" s="69"/>
      <c r="AJ96" s="69"/>
      <c r="AK96" s="70">
        <v>1497262</v>
      </c>
      <c r="AL96" s="71"/>
      <c r="AM96" s="71"/>
      <c r="AN96" s="71"/>
      <c r="AO96" s="71"/>
      <c r="AP96" s="71"/>
      <c r="AQ96" s="71"/>
      <c r="AR96" s="72"/>
      <c r="AS96" s="69">
        <f t="shared" si="4"/>
        <v>1497262</v>
      </c>
      <c r="AT96" s="69"/>
      <c r="AU96" s="69"/>
      <c r="AV96" s="69"/>
      <c r="AW96" s="69"/>
      <c r="AX96" s="69"/>
      <c r="AY96" s="69"/>
      <c r="AZ96" s="69"/>
      <c r="BA96" s="16"/>
      <c r="BB96" s="16"/>
      <c r="BC96" s="16"/>
      <c r="BD96" s="16"/>
      <c r="BE96" s="16"/>
      <c r="BF96" s="16"/>
      <c r="BG96" s="16"/>
      <c r="BH96" s="16"/>
      <c r="BT96" s="51"/>
      <c r="BU96" s="51"/>
      <c r="BV96" s="51"/>
      <c r="BW96" s="51"/>
      <c r="BX96" s="51"/>
      <c r="BY96" s="51"/>
      <c r="BZ96" s="51"/>
    </row>
    <row r="97" spans="1:78" ht="48.75" customHeight="1" x14ac:dyDescent="0.2">
      <c r="A97" s="66"/>
      <c r="B97" s="67"/>
      <c r="C97" s="68"/>
      <c r="D97" s="83" t="s">
        <v>143</v>
      </c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5"/>
      <c r="AC97" s="69"/>
      <c r="AD97" s="69"/>
      <c r="AE97" s="69"/>
      <c r="AF97" s="69"/>
      <c r="AG97" s="69"/>
      <c r="AH97" s="69"/>
      <c r="AI97" s="69"/>
      <c r="AJ97" s="69"/>
      <c r="AK97" s="70">
        <v>1482457</v>
      </c>
      <c r="AL97" s="71"/>
      <c r="AM97" s="71"/>
      <c r="AN97" s="71"/>
      <c r="AO97" s="71"/>
      <c r="AP97" s="71"/>
      <c r="AQ97" s="71"/>
      <c r="AR97" s="72"/>
      <c r="AS97" s="69">
        <f t="shared" si="4"/>
        <v>1482457</v>
      </c>
      <c r="AT97" s="69"/>
      <c r="AU97" s="69"/>
      <c r="AV97" s="69"/>
      <c r="AW97" s="69"/>
      <c r="AX97" s="69"/>
      <c r="AY97" s="69"/>
      <c r="AZ97" s="69"/>
      <c r="BA97" s="16"/>
      <c r="BB97" s="16"/>
      <c r="BC97" s="16"/>
      <c r="BD97" s="16"/>
      <c r="BE97" s="16"/>
      <c r="BF97" s="16"/>
      <c r="BG97" s="16"/>
      <c r="BH97" s="16"/>
      <c r="BT97" s="51"/>
      <c r="BU97" s="51"/>
      <c r="BV97" s="51"/>
      <c r="BW97" s="51"/>
      <c r="BX97" s="51"/>
      <c r="BY97" s="51"/>
      <c r="BZ97" s="51"/>
    </row>
    <row r="98" spans="1:78" ht="48" customHeight="1" x14ac:dyDescent="0.2">
      <c r="A98" s="66"/>
      <c r="B98" s="67"/>
      <c r="C98" s="68"/>
      <c r="D98" s="83" t="s">
        <v>144</v>
      </c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5"/>
      <c r="AC98" s="69"/>
      <c r="AD98" s="69"/>
      <c r="AE98" s="69"/>
      <c r="AF98" s="69"/>
      <c r="AG98" s="69"/>
      <c r="AH98" s="69"/>
      <c r="AI98" s="69"/>
      <c r="AJ98" s="69"/>
      <c r="AK98" s="70">
        <v>1458637</v>
      </c>
      <c r="AL98" s="71"/>
      <c r="AM98" s="71"/>
      <c r="AN98" s="71"/>
      <c r="AO98" s="71"/>
      <c r="AP98" s="71"/>
      <c r="AQ98" s="71"/>
      <c r="AR98" s="72"/>
      <c r="AS98" s="69">
        <f t="shared" si="4"/>
        <v>1458637</v>
      </c>
      <c r="AT98" s="69"/>
      <c r="AU98" s="69"/>
      <c r="AV98" s="69"/>
      <c r="AW98" s="69"/>
      <c r="AX98" s="69"/>
      <c r="AY98" s="69"/>
      <c r="AZ98" s="69"/>
      <c r="BA98" s="16"/>
      <c r="BB98" s="16"/>
      <c r="BC98" s="16"/>
      <c r="BD98" s="16"/>
      <c r="BE98" s="16"/>
      <c r="BF98" s="16"/>
      <c r="BG98" s="16"/>
      <c r="BH98" s="16"/>
      <c r="BT98" s="51"/>
      <c r="BU98" s="51"/>
      <c r="BV98" s="51"/>
      <c r="BW98" s="51"/>
      <c r="BX98" s="51"/>
      <c r="BY98" s="51"/>
      <c r="BZ98" s="51"/>
    </row>
    <row r="99" spans="1:78" ht="50.25" customHeight="1" x14ac:dyDescent="0.2">
      <c r="A99" s="66"/>
      <c r="B99" s="67"/>
      <c r="C99" s="68"/>
      <c r="D99" s="83" t="s">
        <v>145</v>
      </c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5"/>
      <c r="AC99" s="69"/>
      <c r="AD99" s="69"/>
      <c r="AE99" s="69"/>
      <c r="AF99" s="69"/>
      <c r="AG99" s="69"/>
      <c r="AH99" s="69"/>
      <c r="AI99" s="69"/>
      <c r="AJ99" s="69"/>
      <c r="AK99" s="70">
        <v>2000000</v>
      </c>
      <c r="AL99" s="71"/>
      <c r="AM99" s="71"/>
      <c r="AN99" s="71"/>
      <c r="AO99" s="71"/>
      <c r="AP99" s="71"/>
      <c r="AQ99" s="71"/>
      <c r="AR99" s="72"/>
      <c r="AS99" s="69">
        <f t="shared" si="4"/>
        <v>2000000</v>
      </c>
      <c r="AT99" s="69"/>
      <c r="AU99" s="69"/>
      <c r="AV99" s="69"/>
      <c r="AW99" s="69"/>
      <c r="AX99" s="69"/>
      <c r="AY99" s="69"/>
      <c r="AZ99" s="69"/>
      <c r="BA99" s="16"/>
      <c r="BB99" s="16"/>
      <c r="BC99" s="16"/>
      <c r="BD99" s="16"/>
      <c r="BE99" s="16"/>
      <c r="BF99" s="16"/>
      <c r="BG99" s="16"/>
      <c r="BH99" s="16"/>
      <c r="BT99" s="51"/>
      <c r="BU99" s="51"/>
      <c r="BV99" s="51"/>
      <c r="BW99" s="51"/>
      <c r="BX99" s="51"/>
      <c r="BY99" s="51"/>
      <c r="BZ99" s="51"/>
    </row>
    <row r="100" spans="1:78" ht="51.75" customHeight="1" x14ac:dyDescent="0.2">
      <c r="A100" s="66"/>
      <c r="B100" s="67"/>
      <c r="C100" s="68"/>
      <c r="D100" s="83" t="s">
        <v>146</v>
      </c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5"/>
      <c r="AC100" s="69"/>
      <c r="AD100" s="69"/>
      <c r="AE100" s="69"/>
      <c r="AF100" s="69"/>
      <c r="AG100" s="69"/>
      <c r="AH100" s="69"/>
      <c r="AI100" s="69"/>
      <c r="AJ100" s="69"/>
      <c r="AK100" s="70">
        <v>500000</v>
      </c>
      <c r="AL100" s="71"/>
      <c r="AM100" s="71"/>
      <c r="AN100" s="71"/>
      <c r="AO100" s="71"/>
      <c r="AP100" s="71"/>
      <c r="AQ100" s="71"/>
      <c r="AR100" s="72"/>
      <c r="AS100" s="69">
        <f t="shared" si="4"/>
        <v>500000</v>
      </c>
      <c r="AT100" s="69"/>
      <c r="AU100" s="69"/>
      <c r="AV100" s="69"/>
      <c r="AW100" s="69"/>
      <c r="AX100" s="69"/>
      <c r="AY100" s="69"/>
      <c r="AZ100" s="69"/>
      <c r="BA100" s="16"/>
      <c r="BB100" s="16"/>
      <c r="BC100" s="16"/>
      <c r="BD100" s="16"/>
      <c r="BE100" s="16"/>
      <c r="BF100" s="16"/>
      <c r="BG100" s="16"/>
      <c r="BH100" s="16"/>
      <c r="BT100" s="51"/>
      <c r="BU100" s="51"/>
      <c r="BV100" s="51"/>
      <c r="BW100" s="51"/>
      <c r="BX100" s="51"/>
      <c r="BY100" s="51"/>
      <c r="BZ100" s="51"/>
    </row>
    <row r="101" spans="1:78" ht="50.25" customHeight="1" x14ac:dyDescent="0.2">
      <c r="A101" s="66"/>
      <c r="B101" s="67"/>
      <c r="C101" s="68"/>
      <c r="D101" s="83" t="s">
        <v>147</v>
      </c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5"/>
      <c r="AC101" s="69"/>
      <c r="AD101" s="69"/>
      <c r="AE101" s="69"/>
      <c r="AF101" s="69"/>
      <c r="AG101" s="69"/>
      <c r="AH101" s="69"/>
      <c r="AI101" s="69"/>
      <c r="AJ101" s="69"/>
      <c r="AK101" s="70">
        <v>7000000</v>
      </c>
      <c r="AL101" s="71"/>
      <c r="AM101" s="71"/>
      <c r="AN101" s="71"/>
      <c r="AO101" s="71"/>
      <c r="AP101" s="71"/>
      <c r="AQ101" s="71"/>
      <c r="AR101" s="72"/>
      <c r="AS101" s="69">
        <f t="shared" si="4"/>
        <v>7000000</v>
      </c>
      <c r="AT101" s="69"/>
      <c r="AU101" s="69"/>
      <c r="AV101" s="69"/>
      <c r="AW101" s="69"/>
      <c r="AX101" s="69"/>
      <c r="AY101" s="69"/>
      <c r="AZ101" s="69"/>
      <c r="BA101" s="16"/>
      <c r="BB101" s="16"/>
      <c r="BC101" s="16"/>
      <c r="BD101" s="16"/>
      <c r="BE101" s="16"/>
      <c r="BF101" s="16"/>
      <c r="BG101" s="16"/>
      <c r="BH101" s="16"/>
      <c r="BT101" s="51"/>
      <c r="BU101" s="51"/>
      <c r="BV101" s="51"/>
      <c r="BW101" s="51"/>
      <c r="BX101" s="51"/>
      <c r="BY101" s="51"/>
      <c r="BZ101" s="51"/>
    </row>
    <row r="102" spans="1:78" ht="49.5" customHeight="1" x14ac:dyDescent="0.2">
      <c r="A102" s="66"/>
      <c r="B102" s="67"/>
      <c r="C102" s="68"/>
      <c r="D102" s="83" t="s">
        <v>148</v>
      </c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5"/>
      <c r="AC102" s="69"/>
      <c r="AD102" s="69"/>
      <c r="AE102" s="69"/>
      <c r="AF102" s="69"/>
      <c r="AG102" s="69"/>
      <c r="AH102" s="69"/>
      <c r="AI102" s="69"/>
      <c r="AJ102" s="69"/>
      <c r="AK102" s="70">
        <v>5000000</v>
      </c>
      <c r="AL102" s="71"/>
      <c r="AM102" s="71"/>
      <c r="AN102" s="71"/>
      <c r="AO102" s="71"/>
      <c r="AP102" s="71"/>
      <c r="AQ102" s="71"/>
      <c r="AR102" s="72"/>
      <c r="AS102" s="69">
        <f t="shared" si="4"/>
        <v>5000000</v>
      </c>
      <c r="AT102" s="69"/>
      <c r="AU102" s="69"/>
      <c r="AV102" s="69"/>
      <c r="AW102" s="69"/>
      <c r="AX102" s="69"/>
      <c r="AY102" s="69"/>
      <c r="AZ102" s="69"/>
      <c r="BA102" s="16"/>
      <c r="BB102" s="16"/>
      <c r="BC102" s="16"/>
      <c r="BD102" s="16"/>
      <c r="BE102" s="16"/>
      <c r="BF102" s="16"/>
      <c r="BG102" s="16"/>
      <c r="BH102" s="16"/>
      <c r="BT102" s="51"/>
      <c r="BU102" s="51"/>
      <c r="BV102" s="51"/>
      <c r="BW102" s="51"/>
      <c r="BX102" s="51"/>
      <c r="BY102" s="51"/>
      <c r="BZ102" s="51"/>
    </row>
    <row r="103" spans="1:78" ht="49.5" customHeight="1" x14ac:dyDescent="0.2">
      <c r="A103" s="66"/>
      <c r="B103" s="67"/>
      <c r="C103" s="68"/>
      <c r="D103" s="83" t="s">
        <v>247</v>
      </c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5"/>
      <c r="AC103" s="69"/>
      <c r="AD103" s="69"/>
      <c r="AE103" s="69"/>
      <c r="AF103" s="69"/>
      <c r="AG103" s="69"/>
      <c r="AH103" s="69"/>
      <c r="AI103" s="69"/>
      <c r="AJ103" s="69"/>
      <c r="AK103" s="70">
        <v>150000</v>
      </c>
      <c r="AL103" s="71"/>
      <c r="AM103" s="71"/>
      <c r="AN103" s="71"/>
      <c r="AO103" s="71"/>
      <c r="AP103" s="71"/>
      <c r="AQ103" s="71"/>
      <c r="AR103" s="72"/>
      <c r="AS103" s="69">
        <f t="shared" si="4"/>
        <v>150000</v>
      </c>
      <c r="AT103" s="69"/>
      <c r="AU103" s="69"/>
      <c r="AV103" s="69"/>
      <c r="AW103" s="69"/>
      <c r="AX103" s="69"/>
      <c r="AY103" s="69"/>
      <c r="AZ103" s="69"/>
      <c r="BA103" s="16"/>
      <c r="BB103" s="16"/>
      <c r="BC103" s="16"/>
      <c r="BD103" s="16"/>
      <c r="BE103" s="16"/>
      <c r="BF103" s="16"/>
      <c r="BG103" s="16"/>
      <c r="BH103" s="16"/>
      <c r="BT103" s="51"/>
      <c r="BU103" s="51"/>
      <c r="BV103" s="51"/>
      <c r="BW103" s="51"/>
      <c r="BX103" s="51"/>
      <c r="BY103" s="51"/>
      <c r="BZ103" s="51"/>
    </row>
    <row r="104" spans="1:78" ht="48.75" customHeight="1" x14ac:dyDescent="0.2">
      <c r="A104" s="66"/>
      <c r="B104" s="67"/>
      <c r="C104" s="68"/>
      <c r="D104" s="83" t="s">
        <v>248</v>
      </c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5"/>
      <c r="AC104" s="69"/>
      <c r="AD104" s="69"/>
      <c r="AE104" s="69"/>
      <c r="AF104" s="69"/>
      <c r="AG104" s="69"/>
      <c r="AH104" s="69"/>
      <c r="AI104" s="69"/>
      <c r="AJ104" s="69"/>
      <c r="AK104" s="70">
        <v>8600000</v>
      </c>
      <c r="AL104" s="71"/>
      <c r="AM104" s="71"/>
      <c r="AN104" s="71"/>
      <c r="AO104" s="71"/>
      <c r="AP104" s="71"/>
      <c r="AQ104" s="71"/>
      <c r="AR104" s="72"/>
      <c r="AS104" s="69">
        <f t="shared" si="4"/>
        <v>8600000</v>
      </c>
      <c r="AT104" s="69"/>
      <c r="AU104" s="69"/>
      <c r="AV104" s="69"/>
      <c r="AW104" s="69"/>
      <c r="AX104" s="69"/>
      <c r="AY104" s="69"/>
      <c r="AZ104" s="69"/>
      <c r="BA104" s="16"/>
      <c r="BB104" s="16"/>
      <c r="BC104" s="16"/>
      <c r="BD104" s="16"/>
      <c r="BE104" s="16"/>
      <c r="BF104" s="16"/>
      <c r="BG104" s="16"/>
      <c r="BH104" s="16"/>
      <c r="BT104" s="51"/>
      <c r="BU104" s="51"/>
      <c r="BV104" s="51"/>
      <c r="BW104" s="51"/>
      <c r="BX104" s="51"/>
      <c r="BY104" s="51"/>
      <c r="BZ104" s="51"/>
    </row>
    <row r="105" spans="1:78" ht="48" customHeight="1" x14ac:dyDescent="0.2">
      <c r="A105" s="66"/>
      <c r="B105" s="67"/>
      <c r="C105" s="68"/>
      <c r="D105" s="83" t="s">
        <v>246</v>
      </c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5"/>
      <c r="AC105" s="69"/>
      <c r="AD105" s="69"/>
      <c r="AE105" s="69"/>
      <c r="AF105" s="69"/>
      <c r="AG105" s="69"/>
      <c r="AH105" s="69"/>
      <c r="AI105" s="69"/>
      <c r="AJ105" s="69"/>
      <c r="AK105" s="70">
        <v>8370000</v>
      </c>
      <c r="AL105" s="71"/>
      <c r="AM105" s="71"/>
      <c r="AN105" s="71"/>
      <c r="AO105" s="71"/>
      <c r="AP105" s="71"/>
      <c r="AQ105" s="71"/>
      <c r="AR105" s="72"/>
      <c r="AS105" s="69">
        <f t="shared" si="4"/>
        <v>8370000</v>
      </c>
      <c r="AT105" s="69"/>
      <c r="AU105" s="69"/>
      <c r="AV105" s="69"/>
      <c r="AW105" s="69"/>
      <c r="AX105" s="69"/>
      <c r="AY105" s="69"/>
      <c r="AZ105" s="69"/>
      <c r="BA105" s="16"/>
      <c r="BB105" s="16"/>
      <c r="BC105" s="16"/>
      <c r="BD105" s="16"/>
      <c r="BE105" s="16"/>
      <c r="BF105" s="16"/>
      <c r="BG105" s="16"/>
      <c r="BH105" s="16"/>
      <c r="BT105" s="51"/>
      <c r="BU105" s="51"/>
      <c r="BV105" s="51"/>
      <c r="BW105" s="51"/>
      <c r="BX105" s="51"/>
      <c r="BY105" s="51"/>
      <c r="BZ105" s="51"/>
    </row>
    <row r="106" spans="1:78" ht="34.5" customHeight="1" x14ac:dyDescent="0.2">
      <c r="A106" s="90">
        <v>3</v>
      </c>
      <c r="B106" s="91"/>
      <c r="C106" s="92"/>
      <c r="D106" s="86" t="s">
        <v>149</v>
      </c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8"/>
      <c r="AC106" s="89"/>
      <c r="AD106" s="89"/>
      <c r="AE106" s="89"/>
      <c r="AF106" s="89"/>
      <c r="AG106" s="89"/>
      <c r="AH106" s="89"/>
      <c r="AI106" s="89"/>
      <c r="AJ106" s="89"/>
      <c r="AK106" s="93">
        <f>SUM(AK107:AR116)</f>
        <v>66682223</v>
      </c>
      <c r="AL106" s="94"/>
      <c r="AM106" s="94"/>
      <c r="AN106" s="94"/>
      <c r="AO106" s="94"/>
      <c r="AP106" s="94"/>
      <c r="AQ106" s="94"/>
      <c r="AR106" s="95"/>
      <c r="AS106" s="89">
        <f t="shared" si="4"/>
        <v>66682223</v>
      </c>
      <c r="AT106" s="89"/>
      <c r="AU106" s="89"/>
      <c r="AV106" s="89"/>
      <c r="AW106" s="89"/>
      <c r="AX106" s="89"/>
      <c r="AY106" s="89"/>
      <c r="AZ106" s="89"/>
      <c r="BA106" s="16"/>
      <c r="BB106" s="16"/>
      <c r="BC106" s="16"/>
      <c r="BD106" s="16"/>
      <c r="BE106" s="16"/>
      <c r="BF106" s="16"/>
      <c r="BG106" s="16"/>
      <c r="BH106" s="16"/>
      <c r="BT106" s="51"/>
      <c r="BU106" s="51"/>
      <c r="BV106" s="51"/>
      <c r="BW106" s="51"/>
      <c r="BX106" s="51"/>
      <c r="BY106" s="51"/>
      <c r="BZ106" s="51"/>
    </row>
    <row r="107" spans="1:78" ht="51.75" customHeight="1" x14ac:dyDescent="0.2">
      <c r="A107" s="66"/>
      <c r="B107" s="67"/>
      <c r="C107" s="68"/>
      <c r="D107" s="83" t="s">
        <v>150</v>
      </c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5"/>
      <c r="AC107" s="69"/>
      <c r="AD107" s="69"/>
      <c r="AE107" s="69"/>
      <c r="AF107" s="69"/>
      <c r="AG107" s="69"/>
      <c r="AH107" s="69"/>
      <c r="AI107" s="69"/>
      <c r="AJ107" s="69"/>
      <c r="AK107" s="70">
        <v>2390000</v>
      </c>
      <c r="AL107" s="71"/>
      <c r="AM107" s="71"/>
      <c r="AN107" s="71"/>
      <c r="AO107" s="71"/>
      <c r="AP107" s="71"/>
      <c r="AQ107" s="71"/>
      <c r="AR107" s="72"/>
      <c r="AS107" s="69">
        <f t="shared" si="4"/>
        <v>2390000</v>
      </c>
      <c r="AT107" s="69"/>
      <c r="AU107" s="69"/>
      <c r="AV107" s="69"/>
      <c r="AW107" s="69"/>
      <c r="AX107" s="69"/>
      <c r="AY107" s="69"/>
      <c r="AZ107" s="69"/>
      <c r="BA107" s="16"/>
      <c r="BB107" s="16"/>
      <c r="BC107" s="16"/>
      <c r="BD107" s="16"/>
      <c r="BE107" s="16"/>
      <c r="BF107" s="16"/>
      <c r="BG107" s="16"/>
      <c r="BH107" s="16"/>
      <c r="BT107" s="51"/>
      <c r="BU107" s="51"/>
      <c r="BV107" s="51"/>
      <c r="BW107" s="51"/>
      <c r="BX107" s="51"/>
      <c r="BY107" s="51"/>
      <c r="BZ107" s="51"/>
    </row>
    <row r="108" spans="1:78" ht="51.75" customHeight="1" x14ac:dyDescent="0.2">
      <c r="A108" s="66"/>
      <c r="B108" s="67"/>
      <c r="C108" s="68"/>
      <c r="D108" s="83" t="s">
        <v>152</v>
      </c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5"/>
      <c r="AC108" s="69"/>
      <c r="AD108" s="69"/>
      <c r="AE108" s="69"/>
      <c r="AF108" s="69"/>
      <c r="AG108" s="69"/>
      <c r="AH108" s="69"/>
      <c r="AI108" s="69"/>
      <c r="AJ108" s="69"/>
      <c r="AK108" s="70">
        <v>4300800</v>
      </c>
      <c r="AL108" s="71"/>
      <c r="AM108" s="71"/>
      <c r="AN108" s="71"/>
      <c r="AO108" s="71"/>
      <c r="AP108" s="71"/>
      <c r="AQ108" s="71"/>
      <c r="AR108" s="72"/>
      <c r="AS108" s="69">
        <f t="shared" si="4"/>
        <v>4300800</v>
      </c>
      <c r="AT108" s="69"/>
      <c r="AU108" s="69"/>
      <c r="AV108" s="69"/>
      <c r="AW108" s="69"/>
      <c r="AX108" s="69"/>
      <c r="AY108" s="69"/>
      <c r="AZ108" s="69"/>
      <c r="BA108" s="16"/>
      <c r="BB108" s="16"/>
      <c r="BC108" s="16"/>
      <c r="BD108" s="16"/>
      <c r="BE108" s="16"/>
      <c r="BF108" s="16"/>
      <c r="BG108" s="16"/>
      <c r="BH108" s="16"/>
      <c r="BT108" s="51"/>
      <c r="BU108" s="51"/>
      <c r="BV108" s="51"/>
      <c r="BW108" s="51"/>
      <c r="BX108" s="51"/>
      <c r="BY108" s="51"/>
      <c r="BZ108" s="51"/>
    </row>
    <row r="109" spans="1:78" ht="51.75" customHeight="1" x14ac:dyDescent="0.2">
      <c r="A109" s="66"/>
      <c r="B109" s="67"/>
      <c r="C109" s="68"/>
      <c r="D109" s="83" t="s">
        <v>151</v>
      </c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5"/>
      <c r="AC109" s="69"/>
      <c r="AD109" s="69"/>
      <c r="AE109" s="69"/>
      <c r="AF109" s="69"/>
      <c r="AG109" s="69"/>
      <c r="AH109" s="69"/>
      <c r="AI109" s="69"/>
      <c r="AJ109" s="69"/>
      <c r="AK109" s="70">
        <v>4413600</v>
      </c>
      <c r="AL109" s="71"/>
      <c r="AM109" s="71"/>
      <c r="AN109" s="71"/>
      <c r="AO109" s="71"/>
      <c r="AP109" s="71"/>
      <c r="AQ109" s="71"/>
      <c r="AR109" s="72"/>
      <c r="AS109" s="69">
        <f t="shared" si="4"/>
        <v>4413600</v>
      </c>
      <c r="AT109" s="69"/>
      <c r="AU109" s="69"/>
      <c r="AV109" s="69"/>
      <c r="AW109" s="69"/>
      <c r="AX109" s="69"/>
      <c r="AY109" s="69"/>
      <c r="AZ109" s="69"/>
      <c r="BA109" s="16"/>
      <c r="BB109" s="16"/>
      <c r="BC109" s="16"/>
      <c r="BD109" s="16"/>
      <c r="BE109" s="16"/>
      <c r="BF109" s="16"/>
      <c r="BG109" s="16"/>
      <c r="BH109" s="16"/>
      <c r="BT109" s="51"/>
      <c r="BU109" s="51"/>
      <c r="BV109" s="51"/>
      <c r="BW109" s="51"/>
      <c r="BX109" s="51"/>
      <c r="BY109" s="51"/>
      <c r="BZ109" s="51"/>
    </row>
    <row r="110" spans="1:78" ht="64.5" customHeight="1" x14ac:dyDescent="0.2">
      <c r="A110" s="66"/>
      <c r="B110" s="67"/>
      <c r="C110" s="68"/>
      <c r="D110" s="83" t="s">
        <v>154</v>
      </c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5"/>
      <c r="AC110" s="69"/>
      <c r="AD110" s="69"/>
      <c r="AE110" s="69"/>
      <c r="AF110" s="69"/>
      <c r="AG110" s="69"/>
      <c r="AH110" s="69"/>
      <c r="AI110" s="69"/>
      <c r="AJ110" s="69"/>
      <c r="AK110" s="70">
        <v>1827400</v>
      </c>
      <c r="AL110" s="71"/>
      <c r="AM110" s="71"/>
      <c r="AN110" s="71"/>
      <c r="AO110" s="71"/>
      <c r="AP110" s="71"/>
      <c r="AQ110" s="71"/>
      <c r="AR110" s="72"/>
      <c r="AS110" s="69">
        <f t="shared" si="4"/>
        <v>1827400</v>
      </c>
      <c r="AT110" s="69"/>
      <c r="AU110" s="69"/>
      <c r="AV110" s="69"/>
      <c r="AW110" s="69"/>
      <c r="AX110" s="69"/>
      <c r="AY110" s="69"/>
      <c r="AZ110" s="69"/>
      <c r="BA110" s="16"/>
      <c r="BB110" s="16"/>
      <c r="BC110" s="16"/>
      <c r="BD110" s="16"/>
      <c r="BE110" s="16"/>
      <c r="BF110" s="16"/>
      <c r="BG110" s="16"/>
      <c r="BH110" s="16"/>
      <c r="BT110" s="51"/>
      <c r="BU110" s="51"/>
      <c r="BV110" s="51"/>
      <c r="BW110" s="51"/>
      <c r="BX110" s="51"/>
      <c r="BY110" s="51"/>
      <c r="BZ110" s="51"/>
    </row>
    <row r="111" spans="1:78" ht="48.75" customHeight="1" x14ac:dyDescent="0.2">
      <c r="A111" s="66"/>
      <c r="B111" s="67"/>
      <c r="C111" s="68"/>
      <c r="D111" s="83" t="s">
        <v>153</v>
      </c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5"/>
      <c r="AC111" s="69"/>
      <c r="AD111" s="69"/>
      <c r="AE111" s="69"/>
      <c r="AF111" s="69"/>
      <c r="AG111" s="69"/>
      <c r="AH111" s="69"/>
      <c r="AI111" s="69"/>
      <c r="AJ111" s="69"/>
      <c r="AK111" s="70">
        <v>3654300</v>
      </c>
      <c r="AL111" s="71"/>
      <c r="AM111" s="71"/>
      <c r="AN111" s="71"/>
      <c r="AO111" s="71"/>
      <c r="AP111" s="71"/>
      <c r="AQ111" s="71"/>
      <c r="AR111" s="72"/>
      <c r="AS111" s="69">
        <f t="shared" si="4"/>
        <v>3654300</v>
      </c>
      <c r="AT111" s="69"/>
      <c r="AU111" s="69"/>
      <c r="AV111" s="69"/>
      <c r="AW111" s="69"/>
      <c r="AX111" s="69"/>
      <c r="AY111" s="69"/>
      <c r="AZ111" s="69"/>
      <c r="BA111" s="16"/>
      <c r="BB111" s="16"/>
      <c r="BC111" s="16"/>
      <c r="BD111" s="16"/>
      <c r="BE111" s="16"/>
      <c r="BF111" s="16"/>
      <c r="BG111" s="16"/>
      <c r="BH111" s="16"/>
      <c r="BT111" s="51"/>
      <c r="BU111" s="51"/>
      <c r="BV111" s="51"/>
      <c r="BW111" s="51"/>
      <c r="BX111" s="51"/>
      <c r="BY111" s="51"/>
      <c r="BZ111" s="51"/>
    </row>
    <row r="112" spans="1:78" ht="63.75" customHeight="1" x14ac:dyDescent="0.2">
      <c r="A112" s="66"/>
      <c r="B112" s="67"/>
      <c r="C112" s="68"/>
      <c r="D112" s="83" t="s">
        <v>155</v>
      </c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5"/>
      <c r="AC112" s="69"/>
      <c r="AD112" s="69"/>
      <c r="AE112" s="69"/>
      <c r="AF112" s="69"/>
      <c r="AG112" s="69"/>
      <c r="AH112" s="69"/>
      <c r="AI112" s="69"/>
      <c r="AJ112" s="69"/>
      <c r="AK112" s="70">
        <v>29025000</v>
      </c>
      <c r="AL112" s="71"/>
      <c r="AM112" s="71"/>
      <c r="AN112" s="71"/>
      <c r="AO112" s="71"/>
      <c r="AP112" s="71"/>
      <c r="AQ112" s="71"/>
      <c r="AR112" s="72"/>
      <c r="AS112" s="69">
        <f t="shared" si="4"/>
        <v>29025000</v>
      </c>
      <c r="AT112" s="69"/>
      <c r="AU112" s="69"/>
      <c r="AV112" s="69"/>
      <c r="AW112" s="69"/>
      <c r="AX112" s="69"/>
      <c r="AY112" s="69"/>
      <c r="AZ112" s="69"/>
      <c r="BA112" s="16"/>
      <c r="BB112" s="16"/>
      <c r="BC112" s="16"/>
      <c r="BD112" s="16"/>
      <c r="BE112" s="16"/>
      <c r="BF112" s="16"/>
      <c r="BG112" s="16"/>
      <c r="BH112" s="16"/>
      <c r="BT112" s="51"/>
      <c r="BU112" s="51"/>
      <c r="BV112" s="51"/>
      <c r="BW112" s="51"/>
      <c r="BX112" s="51"/>
      <c r="BY112" s="51"/>
      <c r="BZ112" s="51"/>
    </row>
    <row r="113" spans="1:78" ht="65.25" customHeight="1" x14ac:dyDescent="0.2">
      <c r="A113" s="66"/>
      <c r="B113" s="67"/>
      <c r="C113" s="68"/>
      <c r="D113" s="83" t="s">
        <v>156</v>
      </c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5"/>
      <c r="AC113" s="69"/>
      <c r="AD113" s="69"/>
      <c r="AE113" s="69"/>
      <c r="AF113" s="69"/>
      <c r="AG113" s="69"/>
      <c r="AH113" s="69"/>
      <c r="AI113" s="69"/>
      <c r="AJ113" s="69"/>
      <c r="AK113" s="70">
        <v>16532600</v>
      </c>
      <c r="AL113" s="71"/>
      <c r="AM113" s="71"/>
      <c r="AN113" s="71"/>
      <c r="AO113" s="71"/>
      <c r="AP113" s="71"/>
      <c r="AQ113" s="71"/>
      <c r="AR113" s="72"/>
      <c r="AS113" s="69">
        <f>AC113+AK113</f>
        <v>16532600</v>
      </c>
      <c r="AT113" s="69"/>
      <c r="AU113" s="69"/>
      <c r="AV113" s="69"/>
      <c r="AW113" s="69"/>
      <c r="AX113" s="69"/>
      <c r="AY113" s="69"/>
      <c r="AZ113" s="69"/>
      <c r="BA113" s="16"/>
      <c r="BB113" s="16"/>
      <c r="BC113" s="16"/>
      <c r="BD113" s="16"/>
      <c r="BE113" s="16"/>
      <c r="BF113" s="16"/>
      <c r="BG113" s="16"/>
      <c r="BH113" s="16"/>
      <c r="BT113" s="51"/>
      <c r="BU113" s="51"/>
      <c r="BV113" s="51"/>
      <c r="BW113" s="51"/>
      <c r="BX113" s="51"/>
      <c r="BY113" s="51"/>
      <c r="BZ113" s="51"/>
    </row>
    <row r="114" spans="1:78" ht="66.75" customHeight="1" x14ac:dyDescent="0.2">
      <c r="A114" s="66"/>
      <c r="B114" s="67"/>
      <c r="C114" s="68"/>
      <c r="D114" s="83" t="s">
        <v>157</v>
      </c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5"/>
      <c r="AC114" s="69"/>
      <c r="AD114" s="69"/>
      <c r="AE114" s="69"/>
      <c r="AF114" s="69"/>
      <c r="AG114" s="69"/>
      <c r="AH114" s="69"/>
      <c r="AI114" s="69"/>
      <c r="AJ114" s="69"/>
      <c r="AK114" s="70">
        <v>2337500</v>
      </c>
      <c r="AL114" s="71"/>
      <c r="AM114" s="71"/>
      <c r="AN114" s="71"/>
      <c r="AO114" s="71"/>
      <c r="AP114" s="71"/>
      <c r="AQ114" s="71"/>
      <c r="AR114" s="72"/>
      <c r="AS114" s="69">
        <f>AC114+AK114</f>
        <v>2337500</v>
      </c>
      <c r="AT114" s="69"/>
      <c r="AU114" s="69"/>
      <c r="AV114" s="69"/>
      <c r="AW114" s="69"/>
      <c r="AX114" s="69"/>
      <c r="AY114" s="69"/>
      <c r="AZ114" s="69"/>
      <c r="BA114" s="16"/>
      <c r="BB114" s="16"/>
      <c r="BC114" s="16"/>
      <c r="BD114" s="16"/>
      <c r="BE114" s="16"/>
      <c r="BF114" s="16"/>
      <c r="BG114" s="16"/>
      <c r="BH114" s="16"/>
      <c r="BT114" s="51"/>
      <c r="BU114" s="51"/>
      <c r="BV114" s="51"/>
      <c r="BW114" s="51"/>
      <c r="BX114" s="51"/>
      <c r="BY114" s="51"/>
      <c r="BZ114" s="51"/>
    </row>
    <row r="115" spans="1:78" ht="51.75" customHeight="1" x14ac:dyDescent="0.2">
      <c r="A115" s="66"/>
      <c r="B115" s="67"/>
      <c r="C115" s="68"/>
      <c r="D115" s="83" t="s">
        <v>158</v>
      </c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5"/>
      <c r="AC115" s="69"/>
      <c r="AD115" s="69"/>
      <c r="AE115" s="69"/>
      <c r="AF115" s="69"/>
      <c r="AG115" s="69"/>
      <c r="AH115" s="69"/>
      <c r="AI115" s="69"/>
      <c r="AJ115" s="69"/>
      <c r="AK115" s="70">
        <v>2092500</v>
      </c>
      <c r="AL115" s="71"/>
      <c r="AM115" s="71"/>
      <c r="AN115" s="71"/>
      <c r="AO115" s="71"/>
      <c r="AP115" s="71"/>
      <c r="AQ115" s="71"/>
      <c r="AR115" s="72"/>
      <c r="AS115" s="69">
        <f>AC115+AK115</f>
        <v>2092500</v>
      </c>
      <c r="AT115" s="69"/>
      <c r="AU115" s="69"/>
      <c r="AV115" s="69"/>
      <c r="AW115" s="69"/>
      <c r="AX115" s="69"/>
      <c r="AY115" s="69"/>
      <c r="AZ115" s="69"/>
      <c r="BA115" s="16"/>
      <c r="BB115" s="16"/>
      <c r="BC115" s="16"/>
      <c r="BD115" s="16"/>
      <c r="BE115" s="16"/>
      <c r="BF115" s="16"/>
      <c r="BG115" s="16"/>
      <c r="BH115" s="16"/>
      <c r="BT115" s="51"/>
      <c r="BU115" s="51"/>
      <c r="BV115" s="51"/>
      <c r="BW115" s="51"/>
      <c r="BX115" s="51"/>
      <c r="BY115" s="51"/>
      <c r="BZ115" s="51"/>
    </row>
    <row r="116" spans="1:78" ht="96.75" customHeight="1" x14ac:dyDescent="0.2">
      <c r="A116" s="66"/>
      <c r="B116" s="67"/>
      <c r="C116" s="68"/>
      <c r="D116" s="83" t="s">
        <v>160</v>
      </c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5"/>
      <c r="AC116" s="69"/>
      <c r="AD116" s="69"/>
      <c r="AE116" s="69"/>
      <c r="AF116" s="69"/>
      <c r="AG116" s="69"/>
      <c r="AH116" s="69"/>
      <c r="AI116" s="69"/>
      <c r="AJ116" s="69"/>
      <c r="AK116" s="70">
        <v>108523</v>
      </c>
      <c r="AL116" s="71"/>
      <c r="AM116" s="71"/>
      <c r="AN116" s="71"/>
      <c r="AO116" s="71"/>
      <c r="AP116" s="71"/>
      <c r="AQ116" s="71"/>
      <c r="AR116" s="72"/>
      <c r="AS116" s="69">
        <f>AC116+AK116</f>
        <v>108523</v>
      </c>
      <c r="AT116" s="69"/>
      <c r="AU116" s="69"/>
      <c r="AV116" s="69"/>
      <c r="AW116" s="69"/>
      <c r="AX116" s="69"/>
      <c r="AY116" s="69"/>
      <c r="AZ116" s="69"/>
      <c r="BA116" s="16"/>
      <c r="BB116" s="16"/>
      <c r="BC116" s="16"/>
      <c r="BD116" s="16"/>
      <c r="BE116" s="16"/>
      <c r="BF116" s="16"/>
      <c r="BG116" s="16"/>
      <c r="BH116" s="16"/>
      <c r="BT116" s="51"/>
      <c r="BU116" s="51"/>
      <c r="BV116" s="51"/>
      <c r="BW116" s="51"/>
      <c r="BX116" s="51"/>
      <c r="BY116" s="51"/>
      <c r="BZ116" s="51"/>
    </row>
    <row r="117" spans="1:78" ht="38.25" customHeight="1" x14ac:dyDescent="0.2">
      <c r="A117" s="90">
        <v>4</v>
      </c>
      <c r="B117" s="91"/>
      <c r="C117" s="92"/>
      <c r="D117" s="86" t="s">
        <v>159</v>
      </c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8"/>
      <c r="AC117" s="69"/>
      <c r="AD117" s="69"/>
      <c r="AE117" s="69"/>
      <c r="AF117" s="69"/>
      <c r="AG117" s="69"/>
      <c r="AH117" s="69"/>
      <c r="AI117" s="69"/>
      <c r="AJ117" s="69"/>
      <c r="AK117" s="93">
        <f>SUM(AK118:AR121)</f>
        <v>6525500</v>
      </c>
      <c r="AL117" s="94"/>
      <c r="AM117" s="94"/>
      <c r="AN117" s="94"/>
      <c r="AO117" s="94"/>
      <c r="AP117" s="94"/>
      <c r="AQ117" s="94"/>
      <c r="AR117" s="95"/>
      <c r="AS117" s="89">
        <f t="shared" ref="AS117:AS122" si="5">AC117+AK117</f>
        <v>6525500</v>
      </c>
      <c r="AT117" s="89"/>
      <c r="AU117" s="89"/>
      <c r="AV117" s="89"/>
      <c r="AW117" s="89"/>
      <c r="AX117" s="89"/>
      <c r="AY117" s="89"/>
      <c r="AZ117" s="89"/>
      <c r="BA117" s="16"/>
      <c r="BB117" s="16"/>
      <c r="BC117" s="16"/>
      <c r="BD117" s="16"/>
      <c r="BE117" s="16"/>
      <c r="BF117" s="16"/>
      <c r="BG117" s="16"/>
      <c r="BH117" s="16"/>
      <c r="BT117" s="51"/>
      <c r="BU117" s="51"/>
      <c r="BV117" s="51"/>
      <c r="BW117" s="51"/>
      <c r="BX117" s="51"/>
      <c r="BY117" s="51"/>
      <c r="BZ117" s="51"/>
    </row>
    <row r="118" spans="1:78" ht="51.75" customHeight="1" x14ac:dyDescent="0.2">
      <c r="A118" s="66"/>
      <c r="B118" s="67"/>
      <c r="C118" s="68"/>
      <c r="D118" s="83" t="s">
        <v>162</v>
      </c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5"/>
      <c r="AC118" s="69"/>
      <c r="AD118" s="69"/>
      <c r="AE118" s="69"/>
      <c r="AF118" s="69"/>
      <c r="AG118" s="69"/>
      <c r="AH118" s="69"/>
      <c r="AI118" s="69"/>
      <c r="AJ118" s="69"/>
      <c r="AK118" s="70">
        <v>3156000</v>
      </c>
      <c r="AL118" s="71"/>
      <c r="AM118" s="71"/>
      <c r="AN118" s="71"/>
      <c r="AO118" s="71"/>
      <c r="AP118" s="71"/>
      <c r="AQ118" s="71"/>
      <c r="AR118" s="72"/>
      <c r="AS118" s="69">
        <f t="shared" si="5"/>
        <v>3156000</v>
      </c>
      <c r="AT118" s="69"/>
      <c r="AU118" s="69"/>
      <c r="AV118" s="69"/>
      <c r="AW118" s="69"/>
      <c r="AX118" s="69"/>
      <c r="AY118" s="69"/>
      <c r="AZ118" s="69"/>
      <c r="BA118" s="16"/>
      <c r="BB118" s="16"/>
      <c r="BC118" s="16"/>
      <c r="BD118" s="16"/>
      <c r="BE118" s="16"/>
      <c r="BF118" s="16"/>
      <c r="BG118" s="16"/>
      <c r="BH118" s="16"/>
      <c r="BT118" s="51"/>
      <c r="BU118" s="51"/>
      <c r="BV118" s="51"/>
      <c r="BW118" s="51"/>
      <c r="BX118" s="51"/>
      <c r="BY118" s="51"/>
      <c r="BZ118" s="51"/>
    </row>
    <row r="119" spans="1:78" ht="51.75" customHeight="1" x14ac:dyDescent="0.2">
      <c r="A119" s="66"/>
      <c r="B119" s="67"/>
      <c r="C119" s="68"/>
      <c r="D119" s="83" t="s">
        <v>161</v>
      </c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5"/>
      <c r="AC119" s="69"/>
      <c r="AD119" s="69"/>
      <c r="AE119" s="69"/>
      <c r="AF119" s="69"/>
      <c r="AG119" s="69"/>
      <c r="AH119" s="69"/>
      <c r="AI119" s="69"/>
      <c r="AJ119" s="69"/>
      <c r="AK119" s="70">
        <v>2684000</v>
      </c>
      <c r="AL119" s="71"/>
      <c r="AM119" s="71"/>
      <c r="AN119" s="71"/>
      <c r="AO119" s="71"/>
      <c r="AP119" s="71"/>
      <c r="AQ119" s="71"/>
      <c r="AR119" s="72"/>
      <c r="AS119" s="69">
        <f t="shared" si="5"/>
        <v>2684000</v>
      </c>
      <c r="AT119" s="69"/>
      <c r="AU119" s="69"/>
      <c r="AV119" s="69"/>
      <c r="AW119" s="69"/>
      <c r="AX119" s="69"/>
      <c r="AY119" s="69"/>
      <c r="AZ119" s="69"/>
      <c r="BA119" s="16"/>
      <c r="BB119" s="16"/>
      <c r="BC119" s="16"/>
      <c r="BD119" s="16"/>
      <c r="BE119" s="16"/>
      <c r="BF119" s="16"/>
      <c r="BG119" s="16"/>
      <c r="BH119" s="16"/>
      <c r="BT119" s="51"/>
      <c r="BU119" s="51"/>
      <c r="BV119" s="51"/>
      <c r="BW119" s="51"/>
      <c r="BX119" s="51"/>
      <c r="BY119" s="51"/>
      <c r="BZ119" s="51"/>
    </row>
    <row r="120" spans="1:78" ht="51.75" customHeight="1" x14ac:dyDescent="0.2">
      <c r="A120" s="66"/>
      <c r="B120" s="67"/>
      <c r="C120" s="68"/>
      <c r="D120" s="83" t="s">
        <v>164</v>
      </c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5"/>
      <c r="AC120" s="69"/>
      <c r="AD120" s="69"/>
      <c r="AE120" s="69"/>
      <c r="AF120" s="69"/>
      <c r="AG120" s="69"/>
      <c r="AH120" s="69"/>
      <c r="AI120" s="69"/>
      <c r="AJ120" s="69"/>
      <c r="AK120" s="70">
        <v>240000</v>
      </c>
      <c r="AL120" s="71"/>
      <c r="AM120" s="71"/>
      <c r="AN120" s="71"/>
      <c r="AO120" s="71"/>
      <c r="AP120" s="71"/>
      <c r="AQ120" s="71"/>
      <c r="AR120" s="72"/>
      <c r="AS120" s="69">
        <f t="shared" si="5"/>
        <v>240000</v>
      </c>
      <c r="AT120" s="69"/>
      <c r="AU120" s="69"/>
      <c r="AV120" s="69"/>
      <c r="AW120" s="69"/>
      <c r="AX120" s="69"/>
      <c r="AY120" s="69"/>
      <c r="AZ120" s="69"/>
      <c r="BA120" s="16"/>
      <c r="BB120" s="16"/>
      <c r="BC120" s="16"/>
      <c r="BD120" s="16"/>
      <c r="BE120" s="16"/>
      <c r="BF120" s="16"/>
      <c r="BG120" s="16"/>
      <c r="BH120" s="16"/>
      <c r="BT120" s="51"/>
      <c r="BU120" s="51"/>
      <c r="BV120" s="51"/>
      <c r="BW120" s="51"/>
      <c r="BX120" s="51"/>
      <c r="BY120" s="51"/>
      <c r="BZ120" s="51"/>
    </row>
    <row r="121" spans="1:78" ht="51.75" customHeight="1" x14ac:dyDescent="0.2">
      <c r="A121" s="66"/>
      <c r="B121" s="67"/>
      <c r="C121" s="68"/>
      <c r="D121" s="83" t="s">
        <v>163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5"/>
      <c r="AC121" s="69"/>
      <c r="AD121" s="69"/>
      <c r="AE121" s="69"/>
      <c r="AF121" s="69"/>
      <c r="AG121" s="69"/>
      <c r="AH121" s="69"/>
      <c r="AI121" s="69"/>
      <c r="AJ121" s="69"/>
      <c r="AK121" s="70">
        <v>445500</v>
      </c>
      <c r="AL121" s="71"/>
      <c r="AM121" s="71"/>
      <c r="AN121" s="71"/>
      <c r="AO121" s="71"/>
      <c r="AP121" s="71"/>
      <c r="AQ121" s="71"/>
      <c r="AR121" s="72"/>
      <c r="AS121" s="69">
        <f t="shared" si="5"/>
        <v>445500</v>
      </c>
      <c r="AT121" s="69"/>
      <c r="AU121" s="69"/>
      <c r="AV121" s="69"/>
      <c r="AW121" s="69"/>
      <c r="AX121" s="69"/>
      <c r="AY121" s="69"/>
      <c r="AZ121" s="69"/>
      <c r="BA121" s="16"/>
      <c r="BB121" s="16"/>
      <c r="BC121" s="16"/>
      <c r="BD121" s="16"/>
      <c r="BE121" s="16"/>
      <c r="BF121" s="16"/>
      <c r="BG121" s="16"/>
      <c r="BH121" s="16"/>
      <c r="BT121" s="51"/>
      <c r="BU121" s="51"/>
      <c r="BV121" s="51"/>
      <c r="BW121" s="51"/>
      <c r="BX121" s="51"/>
      <c r="BY121" s="51"/>
      <c r="BZ121" s="51"/>
    </row>
    <row r="122" spans="1:78" ht="36" customHeight="1" x14ac:dyDescent="0.2">
      <c r="A122" s="90">
        <v>5</v>
      </c>
      <c r="B122" s="91"/>
      <c r="C122" s="92"/>
      <c r="D122" s="86" t="s">
        <v>165</v>
      </c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8"/>
      <c r="AC122" s="89"/>
      <c r="AD122" s="89"/>
      <c r="AE122" s="89"/>
      <c r="AF122" s="89"/>
      <c r="AG122" s="89"/>
      <c r="AH122" s="89"/>
      <c r="AI122" s="89"/>
      <c r="AJ122" s="89"/>
      <c r="AK122" s="93">
        <f>SUM(AK123:AR126)</f>
        <v>1888075</v>
      </c>
      <c r="AL122" s="94"/>
      <c r="AM122" s="94"/>
      <c r="AN122" s="94"/>
      <c r="AO122" s="94"/>
      <c r="AP122" s="94"/>
      <c r="AQ122" s="94"/>
      <c r="AR122" s="95"/>
      <c r="AS122" s="89">
        <f t="shared" si="5"/>
        <v>1888075</v>
      </c>
      <c r="AT122" s="89"/>
      <c r="AU122" s="89"/>
      <c r="AV122" s="89"/>
      <c r="AW122" s="89"/>
      <c r="AX122" s="89"/>
      <c r="AY122" s="89"/>
      <c r="AZ122" s="89"/>
      <c r="BA122" s="16"/>
      <c r="BB122" s="16"/>
      <c r="BC122" s="16"/>
      <c r="BD122" s="16"/>
      <c r="BE122" s="16"/>
      <c r="BF122" s="16"/>
      <c r="BG122" s="16"/>
      <c r="BH122" s="16"/>
      <c r="BT122" s="51"/>
      <c r="BU122" s="51"/>
      <c r="BV122" s="51"/>
      <c r="BW122" s="51"/>
      <c r="BX122" s="51"/>
      <c r="BY122" s="51"/>
      <c r="BZ122" s="51"/>
    </row>
    <row r="123" spans="1:78" ht="65.25" customHeight="1" x14ac:dyDescent="0.2">
      <c r="A123" s="90"/>
      <c r="B123" s="91"/>
      <c r="C123" s="92"/>
      <c r="D123" s="83" t="s">
        <v>166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5"/>
      <c r="AC123" s="69"/>
      <c r="AD123" s="69"/>
      <c r="AE123" s="69"/>
      <c r="AF123" s="69"/>
      <c r="AG123" s="69"/>
      <c r="AH123" s="69"/>
      <c r="AI123" s="69"/>
      <c r="AJ123" s="69"/>
      <c r="AK123" s="70">
        <v>1230000</v>
      </c>
      <c r="AL123" s="71"/>
      <c r="AM123" s="71"/>
      <c r="AN123" s="71"/>
      <c r="AO123" s="71"/>
      <c r="AP123" s="71"/>
      <c r="AQ123" s="71"/>
      <c r="AR123" s="72"/>
      <c r="AS123" s="69">
        <f t="shared" ref="AS123:AS128" si="6">AC123+AK123</f>
        <v>1230000</v>
      </c>
      <c r="AT123" s="69"/>
      <c r="AU123" s="69"/>
      <c r="AV123" s="69"/>
      <c r="AW123" s="69"/>
      <c r="AX123" s="69"/>
      <c r="AY123" s="69"/>
      <c r="AZ123" s="69"/>
      <c r="BA123" s="16"/>
      <c r="BB123" s="16"/>
      <c r="BC123" s="16"/>
      <c r="BD123" s="16"/>
      <c r="BE123" s="16"/>
      <c r="BF123" s="16"/>
      <c r="BG123" s="16"/>
      <c r="BH123" s="16"/>
      <c r="BT123" s="51"/>
      <c r="BU123" s="51"/>
      <c r="BV123" s="51"/>
      <c r="BW123" s="51"/>
      <c r="BX123" s="51"/>
      <c r="BY123" s="51"/>
      <c r="BZ123" s="51"/>
    </row>
    <row r="124" spans="1:78" ht="51.75" customHeight="1" x14ac:dyDescent="0.2">
      <c r="A124" s="90"/>
      <c r="B124" s="91"/>
      <c r="C124" s="92"/>
      <c r="D124" s="83" t="s">
        <v>168</v>
      </c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5"/>
      <c r="AC124" s="69"/>
      <c r="AD124" s="69"/>
      <c r="AE124" s="69"/>
      <c r="AF124" s="69"/>
      <c r="AG124" s="69"/>
      <c r="AH124" s="69"/>
      <c r="AI124" s="69"/>
      <c r="AJ124" s="69"/>
      <c r="AK124" s="70">
        <v>261000</v>
      </c>
      <c r="AL124" s="71"/>
      <c r="AM124" s="71"/>
      <c r="AN124" s="71"/>
      <c r="AO124" s="71"/>
      <c r="AP124" s="71"/>
      <c r="AQ124" s="71"/>
      <c r="AR124" s="72"/>
      <c r="AS124" s="69">
        <f t="shared" si="6"/>
        <v>261000</v>
      </c>
      <c r="AT124" s="69"/>
      <c r="AU124" s="69"/>
      <c r="AV124" s="69"/>
      <c r="AW124" s="69"/>
      <c r="AX124" s="69"/>
      <c r="AY124" s="69"/>
      <c r="AZ124" s="69"/>
      <c r="BA124" s="16"/>
      <c r="BB124" s="16"/>
      <c r="BC124" s="16"/>
      <c r="BD124" s="16"/>
      <c r="BE124" s="16"/>
      <c r="BF124" s="16"/>
      <c r="BG124" s="16"/>
      <c r="BH124" s="16"/>
      <c r="BT124" s="51"/>
      <c r="BU124" s="51"/>
      <c r="BV124" s="51"/>
      <c r="BW124" s="51"/>
      <c r="BX124" s="51"/>
      <c r="BY124" s="51"/>
      <c r="BZ124" s="51"/>
    </row>
    <row r="125" spans="1:78" ht="54.75" customHeight="1" x14ac:dyDescent="0.2">
      <c r="A125" s="90"/>
      <c r="B125" s="91"/>
      <c r="C125" s="92"/>
      <c r="D125" s="83" t="s">
        <v>167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5"/>
      <c r="AC125" s="69"/>
      <c r="AD125" s="69"/>
      <c r="AE125" s="69"/>
      <c r="AF125" s="69"/>
      <c r="AG125" s="69"/>
      <c r="AH125" s="69"/>
      <c r="AI125" s="69"/>
      <c r="AJ125" s="69"/>
      <c r="AK125" s="70">
        <v>49000</v>
      </c>
      <c r="AL125" s="71"/>
      <c r="AM125" s="71"/>
      <c r="AN125" s="71"/>
      <c r="AO125" s="71"/>
      <c r="AP125" s="71"/>
      <c r="AQ125" s="71"/>
      <c r="AR125" s="72"/>
      <c r="AS125" s="69">
        <f t="shared" si="6"/>
        <v>49000</v>
      </c>
      <c r="AT125" s="69"/>
      <c r="AU125" s="69"/>
      <c r="AV125" s="69"/>
      <c r="AW125" s="69"/>
      <c r="AX125" s="69"/>
      <c r="AY125" s="69"/>
      <c r="AZ125" s="69"/>
      <c r="BA125" s="16"/>
      <c r="BB125" s="16"/>
      <c r="BC125" s="16"/>
      <c r="BD125" s="16"/>
      <c r="BE125" s="16"/>
      <c r="BF125" s="16"/>
      <c r="BG125" s="16"/>
      <c r="BH125" s="16"/>
      <c r="BT125" s="51"/>
      <c r="BU125" s="51"/>
      <c r="BV125" s="51"/>
      <c r="BW125" s="51"/>
      <c r="BX125" s="51"/>
      <c r="BY125" s="51"/>
      <c r="BZ125" s="51"/>
    </row>
    <row r="126" spans="1:78" ht="40.5" customHeight="1" x14ac:dyDescent="0.2">
      <c r="A126" s="90"/>
      <c r="B126" s="91"/>
      <c r="C126" s="92"/>
      <c r="D126" s="83" t="s">
        <v>216</v>
      </c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5"/>
      <c r="AC126" s="69"/>
      <c r="AD126" s="69"/>
      <c r="AE126" s="69"/>
      <c r="AF126" s="69"/>
      <c r="AG126" s="69"/>
      <c r="AH126" s="69"/>
      <c r="AI126" s="69"/>
      <c r="AJ126" s="69"/>
      <c r="AK126" s="70">
        <v>348075</v>
      </c>
      <c r="AL126" s="71"/>
      <c r="AM126" s="71"/>
      <c r="AN126" s="71"/>
      <c r="AO126" s="71"/>
      <c r="AP126" s="71"/>
      <c r="AQ126" s="71"/>
      <c r="AR126" s="72"/>
      <c r="AS126" s="69">
        <f t="shared" si="6"/>
        <v>348075</v>
      </c>
      <c r="AT126" s="69"/>
      <c r="AU126" s="69"/>
      <c r="AV126" s="69"/>
      <c r="AW126" s="69"/>
      <c r="AX126" s="69"/>
      <c r="AY126" s="69"/>
      <c r="AZ126" s="69"/>
      <c r="BA126" s="16"/>
      <c r="BB126" s="16"/>
      <c r="BC126" s="16"/>
      <c r="BD126" s="16"/>
      <c r="BE126" s="16"/>
      <c r="BF126" s="16"/>
      <c r="BG126" s="16"/>
      <c r="BH126" s="16"/>
      <c r="BT126" s="51"/>
      <c r="BU126" s="51"/>
      <c r="BV126" s="51"/>
      <c r="BW126" s="51"/>
      <c r="BX126" s="51"/>
      <c r="BY126" s="51"/>
      <c r="BZ126" s="51"/>
    </row>
    <row r="127" spans="1:78" ht="20.25" customHeight="1" x14ac:dyDescent="0.2">
      <c r="A127" s="90">
        <v>6</v>
      </c>
      <c r="B127" s="91"/>
      <c r="C127" s="92"/>
      <c r="D127" s="86" t="s">
        <v>169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8"/>
      <c r="AC127" s="69"/>
      <c r="AD127" s="69"/>
      <c r="AE127" s="69"/>
      <c r="AF127" s="69"/>
      <c r="AG127" s="69"/>
      <c r="AH127" s="69"/>
      <c r="AI127" s="69"/>
      <c r="AJ127" s="69"/>
      <c r="AK127" s="93">
        <f>SUM(AK128:AR132)</f>
        <v>2323485</v>
      </c>
      <c r="AL127" s="94"/>
      <c r="AM127" s="94"/>
      <c r="AN127" s="94"/>
      <c r="AO127" s="94"/>
      <c r="AP127" s="94"/>
      <c r="AQ127" s="94"/>
      <c r="AR127" s="95"/>
      <c r="AS127" s="89">
        <f t="shared" si="6"/>
        <v>2323485</v>
      </c>
      <c r="AT127" s="89"/>
      <c r="AU127" s="89"/>
      <c r="AV127" s="89"/>
      <c r="AW127" s="89"/>
      <c r="AX127" s="89"/>
      <c r="AY127" s="89"/>
      <c r="AZ127" s="89"/>
      <c r="BA127" s="16"/>
      <c r="BB127" s="16"/>
      <c r="BC127" s="16"/>
      <c r="BD127" s="16"/>
      <c r="BE127" s="16"/>
      <c r="BF127" s="16"/>
      <c r="BG127" s="16"/>
      <c r="BH127" s="16"/>
      <c r="BT127" s="51"/>
      <c r="BU127" s="51"/>
      <c r="BV127" s="51"/>
      <c r="BW127" s="51"/>
      <c r="BX127" s="51"/>
      <c r="BY127" s="51"/>
      <c r="BZ127" s="51"/>
    </row>
    <row r="128" spans="1:78" ht="65.25" customHeight="1" x14ac:dyDescent="0.2">
      <c r="A128" s="90"/>
      <c r="B128" s="91"/>
      <c r="C128" s="92"/>
      <c r="D128" s="83" t="s">
        <v>170</v>
      </c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5"/>
      <c r="AC128" s="69"/>
      <c r="AD128" s="69"/>
      <c r="AE128" s="69"/>
      <c r="AF128" s="69"/>
      <c r="AG128" s="69"/>
      <c r="AH128" s="69"/>
      <c r="AI128" s="69"/>
      <c r="AJ128" s="69"/>
      <c r="AK128" s="70">
        <v>1814685</v>
      </c>
      <c r="AL128" s="71"/>
      <c r="AM128" s="71"/>
      <c r="AN128" s="71"/>
      <c r="AO128" s="71"/>
      <c r="AP128" s="71"/>
      <c r="AQ128" s="71"/>
      <c r="AR128" s="72"/>
      <c r="AS128" s="69">
        <f t="shared" si="6"/>
        <v>1814685</v>
      </c>
      <c r="AT128" s="69"/>
      <c r="AU128" s="69"/>
      <c r="AV128" s="69"/>
      <c r="AW128" s="69"/>
      <c r="AX128" s="69"/>
      <c r="AY128" s="69"/>
      <c r="AZ128" s="69"/>
      <c r="BA128" s="16"/>
      <c r="BB128" s="16"/>
      <c r="BC128" s="16"/>
      <c r="BD128" s="16"/>
      <c r="BE128" s="16"/>
      <c r="BF128" s="16"/>
      <c r="BG128" s="16"/>
      <c r="BH128" s="16"/>
      <c r="BT128" s="51"/>
      <c r="BU128" s="51"/>
      <c r="BV128" s="51"/>
      <c r="BW128" s="51"/>
      <c r="BX128" s="51"/>
      <c r="BY128" s="51"/>
      <c r="BZ128" s="51"/>
    </row>
    <row r="129" spans="1:78" ht="49.5" customHeight="1" x14ac:dyDescent="0.2">
      <c r="A129" s="90"/>
      <c r="B129" s="91"/>
      <c r="C129" s="92"/>
      <c r="D129" s="83" t="s">
        <v>172</v>
      </c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5"/>
      <c r="AC129" s="69"/>
      <c r="AD129" s="69"/>
      <c r="AE129" s="69"/>
      <c r="AF129" s="69"/>
      <c r="AG129" s="69"/>
      <c r="AH129" s="69"/>
      <c r="AI129" s="69"/>
      <c r="AJ129" s="69"/>
      <c r="AK129" s="70">
        <v>73800</v>
      </c>
      <c r="AL129" s="71"/>
      <c r="AM129" s="71"/>
      <c r="AN129" s="71"/>
      <c r="AO129" s="71"/>
      <c r="AP129" s="71"/>
      <c r="AQ129" s="71"/>
      <c r="AR129" s="72"/>
      <c r="AS129" s="69">
        <f t="shared" ref="AS129:AS142" si="7">AC129+AK129</f>
        <v>73800</v>
      </c>
      <c r="AT129" s="69"/>
      <c r="AU129" s="69"/>
      <c r="AV129" s="69"/>
      <c r="AW129" s="69"/>
      <c r="AX129" s="69"/>
      <c r="AY129" s="69"/>
      <c r="AZ129" s="69"/>
      <c r="BA129" s="16"/>
      <c r="BB129" s="16"/>
      <c r="BC129" s="16"/>
      <c r="BD129" s="16"/>
      <c r="BE129" s="16"/>
      <c r="BF129" s="16"/>
      <c r="BG129" s="16"/>
      <c r="BH129" s="16"/>
      <c r="BT129" s="51"/>
      <c r="BU129" s="51"/>
      <c r="BV129" s="51"/>
      <c r="BW129" s="51"/>
      <c r="BX129" s="51"/>
      <c r="BY129" s="51"/>
      <c r="BZ129" s="51"/>
    </row>
    <row r="130" spans="1:78" ht="63.75" customHeight="1" x14ac:dyDescent="0.2">
      <c r="A130" s="90"/>
      <c r="B130" s="91"/>
      <c r="C130" s="92"/>
      <c r="D130" s="83" t="s">
        <v>171</v>
      </c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5"/>
      <c r="AC130" s="69"/>
      <c r="AD130" s="69"/>
      <c r="AE130" s="69"/>
      <c r="AF130" s="69"/>
      <c r="AG130" s="69"/>
      <c r="AH130" s="69"/>
      <c r="AI130" s="69"/>
      <c r="AJ130" s="69"/>
      <c r="AK130" s="70">
        <v>205000</v>
      </c>
      <c r="AL130" s="71"/>
      <c r="AM130" s="71"/>
      <c r="AN130" s="71"/>
      <c r="AO130" s="71"/>
      <c r="AP130" s="71"/>
      <c r="AQ130" s="71"/>
      <c r="AR130" s="72"/>
      <c r="AS130" s="69">
        <f t="shared" si="7"/>
        <v>205000</v>
      </c>
      <c r="AT130" s="69"/>
      <c r="AU130" s="69"/>
      <c r="AV130" s="69"/>
      <c r="AW130" s="69"/>
      <c r="AX130" s="69"/>
      <c r="AY130" s="69"/>
      <c r="AZ130" s="69"/>
      <c r="BA130" s="16"/>
      <c r="BB130" s="16"/>
      <c r="BC130" s="16"/>
      <c r="BD130" s="16"/>
      <c r="BE130" s="16"/>
      <c r="BF130" s="16"/>
      <c r="BG130" s="16"/>
      <c r="BH130" s="16"/>
      <c r="BT130" s="51"/>
      <c r="BU130" s="51"/>
      <c r="BV130" s="51"/>
      <c r="BW130" s="51"/>
      <c r="BX130" s="51"/>
      <c r="BY130" s="51"/>
      <c r="BZ130" s="51"/>
    </row>
    <row r="131" spans="1:78" ht="51.75" customHeight="1" x14ac:dyDescent="0.2">
      <c r="A131" s="90"/>
      <c r="B131" s="91"/>
      <c r="C131" s="92"/>
      <c r="D131" s="83" t="s">
        <v>217</v>
      </c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5"/>
      <c r="AC131" s="69"/>
      <c r="AD131" s="69"/>
      <c r="AE131" s="69"/>
      <c r="AF131" s="69"/>
      <c r="AG131" s="69"/>
      <c r="AH131" s="69"/>
      <c r="AI131" s="69"/>
      <c r="AJ131" s="69"/>
      <c r="AK131" s="70">
        <v>190000</v>
      </c>
      <c r="AL131" s="71"/>
      <c r="AM131" s="71"/>
      <c r="AN131" s="71"/>
      <c r="AO131" s="71"/>
      <c r="AP131" s="71"/>
      <c r="AQ131" s="71"/>
      <c r="AR131" s="72"/>
      <c r="AS131" s="69">
        <f t="shared" si="7"/>
        <v>190000</v>
      </c>
      <c r="AT131" s="69"/>
      <c r="AU131" s="69"/>
      <c r="AV131" s="69"/>
      <c r="AW131" s="69"/>
      <c r="AX131" s="69"/>
      <c r="AY131" s="69"/>
      <c r="AZ131" s="69"/>
      <c r="BA131" s="16"/>
      <c r="BB131" s="16"/>
      <c r="BC131" s="16"/>
      <c r="BD131" s="16"/>
      <c r="BE131" s="16"/>
      <c r="BF131" s="16"/>
      <c r="BG131" s="16"/>
      <c r="BH131" s="16"/>
      <c r="BT131" s="51"/>
      <c r="BU131" s="51"/>
      <c r="BV131" s="51"/>
      <c r="BW131" s="51"/>
      <c r="BX131" s="51"/>
      <c r="BY131" s="51"/>
      <c r="BZ131" s="51"/>
    </row>
    <row r="132" spans="1:78" ht="37.5" customHeight="1" x14ac:dyDescent="0.2">
      <c r="A132" s="90"/>
      <c r="B132" s="91"/>
      <c r="C132" s="92"/>
      <c r="D132" s="83" t="s">
        <v>173</v>
      </c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5"/>
      <c r="AC132" s="69"/>
      <c r="AD132" s="69"/>
      <c r="AE132" s="69"/>
      <c r="AF132" s="69"/>
      <c r="AG132" s="69"/>
      <c r="AH132" s="69"/>
      <c r="AI132" s="69"/>
      <c r="AJ132" s="69"/>
      <c r="AK132" s="70">
        <v>40000</v>
      </c>
      <c r="AL132" s="71"/>
      <c r="AM132" s="71"/>
      <c r="AN132" s="71"/>
      <c r="AO132" s="71"/>
      <c r="AP132" s="71"/>
      <c r="AQ132" s="71"/>
      <c r="AR132" s="72"/>
      <c r="AS132" s="69">
        <f t="shared" si="7"/>
        <v>40000</v>
      </c>
      <c r="AT132" s="69"/>
      <c r="AU132" s="69"/>
      <c r="AV132" s="69"/>
      <c r="AW132" s="69"/>
      <c r="AX132" s="69"/>
      <c r="AY132" s="69"/>
      <c r="AZ132" s="69"/>
      <c r="BA132" s="16"/>
      <c r="BB132" s="16"/>
      <c r="BC132" s="16"/>
      <c r="BD132" s="16"/>
      <c r="BE132" s="16"/>
      <c r="BF132" s="16"/>
      <c r="BG132" s="16"/>
      <c r="BH132" s="16"/>
      <c r="BT132" s="51"/>
      <c r="BU132" s="51"/>
      <c r="BV132" s="51"/>
      <c r="BW132" s="51"/>
      <c r="BX132" s="51"/>
      <c r="BY132" s="51"/>
      <c r="BZ132" s="51"/>
    </row>
    <row r="133" spans="1:78" ht="36" customHeight="1" x14ac:dyDescent="0.2">
      <c r="A133" s="90">
        <v>7</v>
      </c>
      <c r="B133" s="91"/>
      <c r="C133" s="92"/>
      <c r="D133" s="86" t="s">
        <v>218</v>
      </c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8"/>
      <c r="AC133" s="69"/>
      <c r="AD133" s="69"/>
      <c r="AE133" s="69"/>
      <c r="AF133" s="69"/>
      <c r="AG133" s="69"/>
      <c r="AH133" s="69"/>
      <c r="AI133" s="69"/>
      <c r="AJ133" s="69"/>
      <c r="AK133" s="93">
        <f>SUM(AK134:AR136)</f>
        <v>3271678</v>
      </c>
      <c r="AL133" s="94"/>
      <c r="AM133" s="94"/>
      <c r="AN133" s="94"/>
      <c r="AO133" s="94"/>
      <c r="AP133" s="94"/>
      <c r="AQ133" s="94"/>
      <c r="AR133" s="95"/>
      <c r="AS133" s="89">
        <f t="shared" si="7"/>
        <v>3271678</v>
      </c>
      <c r="AT133" s="89"/>
      <c r="AU133" s="89"/>
      <c r="AV133" s="89"/>
      <c r="AW133" s="89"/>
      <c r="AX133" s="89"/>
      <c r="AY133" s="89"/>
      <c r="AZ133" s="89"/>
      <c r="BA133" s="16"/>
      <c r="BB133" s="16"/>
      <c r="BC133" s="16"/>
      <c r="BD133" s="16"/>
      <c r="BE133" s="16"/>
      <c r="BF133" s="16"/>
      <c r="BG133" s="16"/>
      <c r="BH133" s="16"/>
      <c r="BT133" s="51"/>
      <c r="BU133" s="51"/>
      <c r="BV133" s="51"/>
      <c r="BW133" s="51"/>
      <c r="BX133" s="51"/>
      <c r="BY133" s="51"/>
      <c r="BZ133" s="51"/>
    </row>
    <row r="134" spans="1:78" ht="51.75" customHeight="1" x14ac:dyDescent="0.2">
      <c r="A134" s="66"/>
      <c r="B134" s="67"/>
      <c r="C134" s="68"/>
      <c r="D134" s="83" t="s">
        <v>175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5"/>
      <c r="AC134" s="69"/>
      <c r="AD134" s="69"/>
      <c r="AE134" s="69"/>
      <c r="AF134" s="69"/>
      <c r="AG134" s="69"/>
      <c r="AH134" s="69"/>
      <c r="AI134" s="69"/>
      <c r="AJ134" s="69"/>
      <c r="AK134" s="70">
        <v>450000</v>
      </c>
      <c r="AL134" s="71"/>
      <c r="AM134" s="71"/>
      <c r="AN134" s="71"/>
      <c r="AO134" s="71"/>
      <c r="AP134" s="71"/>
      <c r="AQ134" s="71"/>
      <c r="AR134" s="72"/>
      <c r="AS134" s="69">
        <f t="shared" si="7"/>
        <v>450000</v>
      </c>
      <c r="AT134" s="69"/>
      <c r="AU134" s="69"/>
      <c r="AV134" s="69"/>
      <c r="AW134" s="69"/>
      <c r="AX134" s="69"/>
      <c r="AY134" s="69"/>
      <c r="AZ134" s="69"/>
      <c r="BA134" s="16"/>
      <c r="BB134" s="16"/>
      <c r="BC134" s="16"/>
      <c r="BD134" s="16"/>
      <c r="BE134" s="16"/>
      <c r="BF134" s="16"/>
      <c r="BG134" s="16"/>
      <c r="BH134" s="16"/>
      <c r="BT134" s="51"/>
      <c r="BU134" s="51"/>
      <c r="BV134" s="51"/>
      <c r="BW134" s="51"/>
      <c r="BX134" s="51"/>
      <c r="BY134" s="51"/>
      <c r="BZ134" s="51"/>
    </row>
    <row r="135" spans="1:78" ht="51.75" customHeight="1" x14ac:dyDescent="0.2">
      <c r="A135" s="66"/>
      <c r="B135" s="67"/>
      <c r="C135" s="68"/>
      <c r="D135" s="83" t="s">
        <v>174</v>
      </c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5"/>
      <c r="AC135" s="69"/>
      <c r="AD135" s="69"/>
      <c r="AE135" s="69"/>
      <c r="AF135" s="69"/>
      <c r="AG135" s="69"/>
      <c r="AH135" s="69"/>
      <c r="AI135" s="69"/>
      <c r="AJ135" s="69"/>
      <c r="AK135" s="70">
        <v>1523340</v>
      </c>
      <c r="AL135" s="71"/>
      <c r="AM135" s="71"/>
      <c r="AN135" s="71"/>
      <c r="AO135" s="71"/>
      <c r="AP135" s="71"/>
      <c r="AQ135" s="71"/>
      <c r="AR135" s="72"/>
      <c r="AS135" s="69">
        <f t="shared" si="7"/>
        <v>1523340</v>
      </c>
      <c r="AT135" s="69"/>
      <c r="AU135" s="69"/>
      <c r="AV135" s="69"/>
      <c r="AW135" s="69"/>
      <c r="AX135" s="69"/>
      <c r="AY135" s="69"/>
      <c r="AZ135" s="69"/>
      <c r="BA135" s="16"/>
      <c r="BB135" s="16"/>
      <c r="BC135" s="16"/>
      <c r="BD135" s="16"/>
      <c r="BE135" s="16"/>
      <c r="BF135" s="16"/>
      <c r="BG135" s="16"/>
      <c r="BH135" s="16"/>
      <c r="BT135" s="51"/>
      <c r="BU135" s="51"/>
      <c r="BV135" s="51"/>
      <c r="BW135" s="51"/>
      <c r="BX135" s="51"/>
      <c r="BY135" s="51"/>
      <c r="BZ135" s="51"/>
    </row>
    <row r="136" spans="1:78" ht="51.75" customHeight="1" x14ac:dyDescent="0.2">
      <c r="A136" s="66"/>
      <c r="B136" s="67"/>
      <c r="C136" s="68"/>
      <c r="D136" s="83" t="s">
        <v>176</v>
      </c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5"/>
      <c r="AC136" s="69"/>
      <c r="AD136" s="69"/>
      <c r="AE136" s="69"/>
      <c r="AF136" s="69"/>
      <c r="AG136" s="69"/>
      <c r="AH136" s="69"/>
      <c r="AI136" s="69"/>
      <c r="AJ136" s="69"/>
      <c r="AK136" s="70">
        <v>1298338</v>
      </c>
      <c r="AL136" s="71"/>
      <c r="AM136" s="71"/>
      <c r="AN136" s="71"/>
      <c r="AO136" s="71"/>
      <c r="AP136" s="71"/>
      <c r="AQ136" s="71"/>
      <c r="AR136" s="72"/>
      <c r="AS136" s="69">
        <f t="shared" si="7"/>
        <v>1298338</v>
      </c>
      <c r="AT136" s="69"/>
      <c r="AU136" s="69"/>
      <c r="AV136" s="69"/>
      <c r="AW136" s="69"/>
      <c r="AX136" s="69"/>
      <c r="AY136" s="69"/>
      <c r="AZ136" s="69"/>
      <c r="BA136" s="16"/>
      <c r="BB136" s="16"/>
      <c r="BC136" s="16"/>
      <c r="BD136" s="16"/>
      <c r="BE136" s="16"/>
      <c r="BF136" s="16"/>
      <c r="BG136" s="16"/>
      <c r="BH136" s="16"/>
      <c r="BT136" s="51"/>
      <c r="BU136" s="51"/>
      <c r="BV136" s="51"/>
      <c r="BW136" s="51"/>
      <c r="BX136" s="51"/>
      <c r="BY136" s="51"/>
      <c r="BZ136" s="51"/>
    </row>
    <row r="137" spans="1:78" ht="37.5" customHeight="1" x14ac:dyDescent="0.2">
      <c r="A137" s="90">
        <v>8</v>
      </c>
      <c r="B137" s="91"/>
      <c r="C137" s="92"/>
      <c r="D137" s="86" t="s">
        <v>177</v>
      </c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8"/>
      <c r="AC137" s="69"/>
      <c r="AD137" s="69"/>
      <c r="AE137" s="69"/>
      <c r="AF137" s="69"/>
      <c r="AG137" s="69"/>
      <c r="AH137" s="69"/>
      <c r="AI137" s="69"/>
      <c r="AJ137" s="69"/>
      <c r="AK137" s="93">
        <f>AK138+AK139</f>
        <v>6100000</v>
      </c>
      <c r="AL137" s="94"/>
      <c r="AM137" s="94"/>
      <c r="AN137" s="94"/>
      <c r="AO137" s="94"/>
      <c r="AP137" s="94"/>
      <c r="AQ137" s="94"/>
      <c r="AR137" s="95"/>
      <c r="AS137" s="89">
        <f t="shared" si="7"/>
        <v>6100000</v>
      </c>
      <c r="AT137" s="89"/>
      <c r="AU137" s="89"/>
      <c r="AV137" s="89"/>
      <c r="AW137" s="89"/>
      <c r="AX137" s="89"/>
      <c r="AY137" s="89"/>
      <c r="AZ137" s="89"/>
      <c r="BA137" s="16"/>
      <c r="BB137" s="16"/>
      <c r="BC137" s="16"/>
      <c r="BD137" s="16"/>
      <c r="BE137" s="16"/>
      <c r="BF137" s="16"/>
      <c r="BG137" s="16"/>
      <c r="BH137" s="16"/>
      <c r="BT137" s="51"/>
      <c r="BU137" s="51"/>
      <c r="BV137" s="51"/>
      <c r="BW137" s="51"/>
      <c r="BX137" s="51"/>
      <c r="BY137" s="51"/>
      <c r="BZ137" s="51"/>
    </row>
    <row r="138" spans="1:78" ht="51.75" customHeight="1" x14ac:dyDescent="0.2">
      <c r="A138" s="66"/>
      <c r="B138" s="67"/>
      <c r="C138" s="68"/>
      <c r="D138" s="83" t="s">
        <v>178</v>
      </c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5"/>
      <c r="AC138" s="69"/>
      <c r="AD138" s="69"/>
      <c r="AE138" s="69"/>
      <c r="AF138" s="69"/>
      <c r="AG138" s="69"/>
      <c r="AH138" s="69"/>
      <c r="AI138" s="69"/>
      <c r="AJ138" s="69"/>
      <c r="AK138" s="70">
        <v>100000</v>
      </c>
      <c r="AL138" s="71"/>
      <c r="AM138" s="71"/>
      <c r="AN138" s="71"/>
      <c r="AO138" s="71"/>
      <c r="AP138" s="71"/>
      <c r="AQ138" s="71"/>
      <c r="AR138" s="72"/>
      <c r="AS138" s="69">
        <f t="shared" si="7"/>
        <v>100000</v>
      </c>
      <c r="AT138" s="69"/>
      <c r="AU138" s="69"/>
      <c r="AV138" s="69"/>
      <c r="AW138" s="69"/>
      <c r="AX138" s="69"/>
      <c r="AY138" s="69"/>
      <c r="AZ138" s="69"/>
      <c r="BA138" s="16"/>
      <c r="BB138" s="16"/>
      <c r="BC138" s="16"/>
      <c r="BD138" s="16"/>
      <c r="BE138" s="16"/>
      <c r="BF138" s="16"/>
      <c r="BG138" s="16"/>
      <c r="BH138" s="16"/>
      <c r="BT138" s="51"/>
      <c r="BU138" s="51"/>
      <c r="BV138" s="51"/>
      <c r="BW138" s="51"/>
      <c r="BX138" s="51"/>
      <c r="BY138" s="51"/>
      <c r="BZ138" s="51"/>
    </row>
    <row r="139" spans="1:78" ht="36.75" customHeight="1" x14ac:dyDescent="0.2">
      <c r="A139" s="66"/>
      <c r="B139" s="67"/>
      <c r="C139" s="68"/>
      <c r="D139" s="83" t="s">
        <v>179</v>
      </c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5"/>
      <c r="AC139" s="69"/>
      <c r="AD139" s="69"/>
      <c r="AE139" s="69"/>
      <c r="AF139" s="69"/>
      <c r="AG139" s="69"/>
      <c r="AH139" s="69"/>
      <c r="AI139" s="69"/>
      <c r="AJ139" s="69"/>
      <c r="AK139" s="70">
        <v>6000000</v>
      </c>
      <c r="AL139" s="71"/>
      <c r="AM139" s="71"/>
      <c r="AN139" s="71"/>
      <c r="AO139" s="71"/>
      <c r="AP139" s="71"/>
      <c r="AQ139" s="71"/>
      <c r="AR139" s="72"/>
      <c r="AS139" s="69">
        <f t="shared" si="7"/>
        <v>6000000</v>
      </c>
      <c r="AT139" s="69"/>
      <c r="AU139" s="69"/>
      <c r="AV139" s="69"/>
      <c r="AW139" s="69"/>
      <c r="AX139" s="69"/>
      <c r="AY139" s="69"/>
      <c r="AZ139" s="69"/>
      <c r="BA139" s="16"/>
      <c r="BB139" s="16"/>
      <c r="BC139" s="16"/>
      <c r="BD139" s="16"/>
      <c r="BE139" s="16"/>
      <c r="BF139" s="16"/>
      <c r="BG139" s="16"/>
      <c r="BH139" s="16"/>
      <c r="BT139" s="51"/>
      <c r="BU139" s="51"/>
      <c r="BV139" s="51"/>
      <c r="BW139" s="51"/>
      <c r="BX139" s="51"/>
      <c r="BY139" s="51"/>
      <c r="BZ139" s="51"/>
    </row>
    <row r="140" spans="1:78" ht="36" customHeight="1" x14ac:dyDescent="0.2">
      <c r="A140" s="90">
        <v>9</v>
      </c>
      <c r="B140" s="91"/>
      <c r="C140" s="92"/>
      <c r="D140" s="86" t="s">
        <v>180</v>
      </c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8"/>
      <c r="AC140" s="69"/>
      <c r="AD140" s="69"/>
      <c r="AE140" s="69"/>
      <c r="AF140" s="69"/>
      <c r="AG140" s="69"/>
      <c r="AH140" s="69"/>
      <c r="AI140" s="69"/>
      <c r="AJ140" s="69"/>
      <c r="AK140" s="93">
        <f>AK141</f>
        <v>6007800</v>
      </c>
      <c r="AL140" s="94"/>
      <c r="AM140" s="94"/>
      <c r="AN140" s="94"/>
      <c r="AO140" s="94"/>
      <c r="AP140" s="94"/>
      <c r="AQ140" s="94"/>
      <c r="AR140" s="95"/>
      <c r="AS140" s="89">
        <f t="shared" si="7"/>
        <v>6007800</v>
      </c>
      <c r="AT140" s="89"/>
      <c r="AU140" s="89"/>
      <c r="AV140" s="89"/>
      <c r="AW140" s="89"/>
      <c r="AX140" s="89"/>
      <c r="AY140" s="89"/>
      <c r="AZ140" s="89"/>
      <c r="BA140" s="16"/>
      <c r="BB140" s="16"/>
      <c r="BC140" s="16"/>
      <c r="BD140" s="16"/>
      <c r="BE140" s="16"/>
      <c r="BF140" s="16"/>
      <c r="BG140" s="16"/>
      <c r="BH140" s="16"/>
      <c r="BT140" s="51"/>
      <c r="BU140" s="51"/>
      <c r="BV140" s="51"/>
      <c r="BW140" s="51"/>
      <c r="BX140" s="51"/>
      <c r="BY140" s="51"/>
      <c r="BZ140" s="51"/>
    </row>
    <row r="141" spans="1:78" ht="51.75" customHeight="1" x14ac:dyDescent="0.2">
      <c r="A141" s="66"/>
      <c r="B141" s="67"/>
      <c r="C141" s="68"/>
      <c r="D141" s="83" t="s">
        <v>181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5"/>
      <c r="AC141" s="69"/>
      <c r="AD141" s="69"/>
      <c r="AE141" s="69"/>
      <c r="AF141" s="69"/>
      <c r="AG141" s="69"/>
      <c r="AH141" s="69"/>
      <c r="AI141" s="69"/>
      <c r="AJ141" s="69"/>
      <c r="AK141" s="70">
        <v>6007800</v>
      </c>
      <c r="AL141" s="71"/>
      <c r="AM141" s="71"/>
      <c r="AN141" s="71"/>
      <c r="AO141" s="71"/>
      <c r="AP141" s="71"/>
      <c r="AQ141" s="71"/>
      <c r="AR141" s="72"/>
      <c r="AS141" s="69">
        <f t="shared" si="7"/>
        <v>6007800</v>
      </c>
      <c r="AT141" s="69"/>
      <c r="AU141" s="69"/>
      <c r="AV141" s="69"/>
      <c r="AW141" s="69"/>
      <c r="AX141" s="69"/>
      <c r="AY141" s="69"/>
      <c r="AZ141" s="69"/>
      <c r="BA141" s="16"/>
      <c r="BB141" s="16"/>
      <c r="BC141" s="16"/>
      <c r="BD141" s="16"/>
      <c r="BE141" s="16"/>
      <c r="BF141" s="16"/>
      <c r="BG141" s="16"/>
      <c r="BH141" s="16"/>
      <c r="BT141" s="51"/>
      <c r="BU141" s="51"/>
      <c r="BV141" s="51"/>
      <c r="BW141" s="51"/>
      <c r="BX141" s="51"/>
      <c r="BY141" s="51"/>
      <c r="BZ141" s="51"/>
    </row>
    <row r="142" spans="1:78" s="2" customFormat="1" ht="18.75" customHeight="1" x14ac:dyDescent="0.2">
      <c r="A142" s="77"/>
      <c r="B142" s="77"/>
      <c r="C142" s="77"/>
      <c r="D142" s="106" t="s">
        <v>48</v>
      </c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8"/>
      <c r="AC142" s="89">
        <v>0</v>
      </c>
      <c r="AD142" s="89"/>
      <c r="AE142" s="89"/>
      <c r="AF142" s="89"/>
      <c r="AG142" s="89"/>
      <c r="AH142" s="89"/>
      <c r="AI142" s="89"/>
      <c r="AJ142" s="89"/>
      <c r="AK142" s="89">
        <f>AK55+AK86+AK106+AK117+AK122+AK127+AK133+AK137+AK140</f>
        <v>279039797.60000002</v>
      </c>
      <c r="AL142" s="89"/>
      <c r="AM142" s="89"/>
      <c r="AN142" s="89"/>
      <c r="AO142" s="89"/>
      <c r="AP142" s="89"/>
      <c r="AQ142" s="89"/>
      <c r="AR142" s="89"/>
      <c r="AS142" s="89">
        <f t="shared" si="7"/>
        <v>279039797.60000002</v>
      </c>
      <c r="AT142" s="89"/>
      <c r="AU142" s="89"/>
      <c r="AV142" s="89"/>
      <c r="AW142" s="89"/>
      <c r="AX142" s="89"/>
      <c r="AY142" s="89"/>
      <c r="AZ142" s="89"/>
      <c r="BA142" s="31"/>
      <c r="BB142" s="31"/>
      <c r="BC142" s="31"/>
      <c r="BD142" s="31"/>
      <c r="BE142" s="31"/>
      <c r="BF142" s="31"/>
      <c r="BG142" s="31"/>
      <c r="BH142" s="31"/>
      <c r="BT142" s="53">
        <f>43539904</f>
        <v>43539904</v>
      </c>
      <c r="BU142" s="54"/>
      <c r="BV142" s="53">
        <f>AK142-BT142</f>
        <v>235499893.60000002</v>
      </c>
      <c r="BW142" s="54"/>
      <c r="BX142" s="54"/>
      <c r="BY142" s="54"/>
      <c r="BZ142" s="54"/>
    </row>
    <row r="143" spans="1:78" ht="12.75" customHeight="1" x14ac:dyDescent="0.2">
      <c r="BT143" s="51"/>
      <c r="BU143" s="51"/>
      <c r="BV143" s="51"/>
      <c r="BW143" s="51"/>
      <c r="BX143" s="51"/>
      <c r="BY143" s="51"/>
      <c r="BZ143" s="51"/>
    </row>
    <row r="144" spans="1:78" ht="15.75" customHeight="1" x14ac:dyDescent="0.2">
      <c r="A144" s="103" t="s">
        <v>26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T144" s="51"/>
      <c r="BU144" s="51"/>
      <c r="BV144" s="51"/>
      <c r="BW144" s="51"/>
      <c r="BX144" s="51"/>
      <c r="BY144" s="51"/>
      <c r="BZ144" s="51"/>
    </row>
    <row r="145" spans="1:79" ht="17.25" customHeigh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137" t="s">
        <v>64</v>
      </c>
      <c r="AS145" s="137"/>
      <c r="AT145" s="137"/>
      <c r="AU145" s="137"/>
      <c r="AV145" s="137"/>
      <c r="AW145" s="137"/>
      <c r="AX145" s="137"/>
      <c r="AY145" s="137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T145" s="51"/>
      <c r="BU145" s="51"/>
      <c r="BV145" s="51"/>
      <c r="BW145" s="51"/>
      <c r="BX145" s="51"/>
      <c r="BY145" s="51"/>
      <c r="BZ145" s="51"/>
    </row>
    <row r="146" spans="1:79" ht="12" customHeight="1" x14ac:dyDescent="0.2">
      <c r="A146" s="62" t="s">
        <v>15</v>
      </c>
      <c r="B146" s="62"/>
      <c r="C146" s="62"/>
      <c r="D146" s="124" t="s">
        <v>18</v>
      </c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6"/>
      <c r="AB146" s="62" t="s">
        <v>16</v>
      </c>
      <c r="AC146" s="62"/>
      <c r="AD146" s="62"/>
      <c r="AE146" s="62"/>
      <c r="AF146" s="62"/>
      <c r="AG146" s="62"/>
      <c r="AH146" s="62"/>
      <c r="AI146" s="62"/>
      <c r="AJ146" s="62" t="s">
        <v>17</v>
      </c>
      <c r="AK146" s="62"/>
      <c r="AL146" s="62"/>
      <c r="AM146" s="62"/>
      <c r="AN146" s="62"/>
      <c r="AO146" s="62"/>
      <c r="AP146" s="62"/>
      <c r="AQ146" s="62"/>
      <c r="AR146" s="62" t="s">
        <v>14</v>
      </c>
      <c r="AS146" s="62"/>
      <c r="AT146" s="62"/>
      <c r="AU146" s="62"/>
      <c r="AV146" s="62"/>
      <c r="AW146" s="62"/>
      <c r="AX146" s="62"/>
      <c r="AY146" s="62"/>
      <c r="BT146" s="51"/>
      <c r="BU146" s="51"/>
      <c r="BV146" s="51"/>
      <c r="BW146" s="51"/>
      <c r="BX146" s="51"/>
      <c r="BY146" s="51"/>
      <c r="BZ146" s="51"/>
    </row>
    <row r="147" spans="1:79" ht="12" customHeight="1" x14ac:dyDescent="0.2">
      <c r="A147" s="62"/>
      <c r="B147" s="62"/>
      <c r="C147" s="62"/>
      <c r="D147" s="127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9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BT147" s="51"/>
      <c r="BU147" s="51"/>
      <c r="BV147" s="51"/>
      <c r="BW147" s="51"/>
      <c r="BX147" s="51"/>
      <c r="BY147" s="51"/>
      <c r="BZ147" s="51"/>
    </row>
    <row r="148" spans="1:79" ht="15.75" customHeight="1" x14ac:dyDescent="0.2">
      <c r="A148" s="62">
        <v>1</v>
      </c>
      <c r="B148" s="62"/>
      <c r="C148" s="62"/>
      <c r="D148" s="66">
        <v>2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8"/>
      <c r="AB148" s="62">
        <v>3</v>
      </c>
      <c r="AC148" s="62"/>
      <c r="AD148" s="62"/>
      <c r="AE148" s="62"/>
      <c r="AF148" s="62"/>
      <c r="AG148" s="62"/>
      <c r="AH148" s="62"/>
      <c r="AI148" s="62"/>
      <c r="AJ148" s="62">
        <v>4</v>
      </c>
      <c r="AK148" s="62"/>
      <c r="AL148" s="62"/>
      <c r="AM148" s="62"/>
      <c r="AN148" s="62"/>
      <c r="AO148" s="62"/>
      <c r="AP148" s="62"/>
      <c r="AQ148" s="62"/>
      <c r="AR148" s="62">
        <v>5</v>
      </c>
      <c r="AS148" s="62"/>
      <c r="AT148" s="62"/>
      <c r="AU148" s="62"/>
      <c r="AV148" s="62"/>
      <c r="AW148" s="62"/>
      <c r="AX148" s="62"/>
      <c r="AY148" s="62"/>
      <c r="BT148" s="51"/>
      <c r="BU148" s="51"/>
      <c r="BV148" s="51"/>
      <c r="BW148" s="51"/>
      <c r="BX148" s="51"/>
      <c r="BY148" s="51"/>
      <c r="BZ148" s="51"/>
    </row>
    <row r="149" spans="1:79" ht="52.5" customHeight="1" x14ac:dyDescent="0.2">
      <c r="A149" s="62">
        <v>1</v>
      </c>
      <c r="B149" s="62"/>
      <c r="C149" s="62"/>
      <c r="D149" s="63" t="s">
        <v>117</v>
      </c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5"/>
      <c r="AB149" s="56">
        <v>0</v>
      </c>
      <c r="AC149" s="57"/>
      <c r="AD149" s="57"/>
      <c r="AE149" s="57"/>
      <c r="AF149" s="57"/>
      <c r="AG149" s="57"/>
      <c r="AH149" s="57"/>
      <c r="AI149" s="58"/>
      <c r="AJ149" s="56">
        <f>AK116+AK122+AK140</f>
        <v>8004398</v>
      </c>
      <c r="AK149" s="57"/>
      <c r="AL149" s="57"/>
      <c r="AM149" s="57"/>
      <c r="AN149" s="57"/>
      <c r="AO149" s="57"/>
      <c r="AP149" s="57"/>
      <c r="AQ149" s="58"/>
      <c r="AR149" s="56">
        <f>AB149+AJ149</f>
        <v>8004398</v>
      </c>
      <c r="AS149" s="57"/>
      <c r="AT149" s="57"/>
      <c r="AU149" s="57"/>
      <c r="AV149" s="57"/>
      <c r="AW149" s="57"/>
      <c r="AX149" s="57"/>
      <c r="AY149" s="58"/>
      <c r="BT149" s="51"/>
      <c r="BU149" s="51"/>
      <c r="BV149" s="51"/>
      <c r="BW149" s="51"/>
      <c r="BX149" s="51"/>
      <c r="BY149" s="51"/>
      <c r="BZ149" s="51"/>
      <c r="CA149" s="1" t="s">
        <v>6</v>
      </c>
    </row>
    <row r="150" spans="1:79" ht="42" customHeight="1" x14ac:dyDescent="0.2">
      <c r="A150" s="62">
        <v>2</v>
      </c>
      <c r="B150" s="62"/>
      <c r="C150" s="62"/>
      <c r="D150" s="59" t="s">
        <v>239</v>
      </c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1"/>
      <c r="AB150" s="56">
        <v>0</v>
      </c>
      <c r="AC150" s="57"/>
      <c r="AD150" s="57"/>
      <c r="AE150" s="57"/>
      <c r="AF150" s="57"/>
      <c r="AG150" s="57"/>
      <c r="AH150" s="57"/>
      <c r="AI150" s="58"/>
      <c r="AJ150" s="56">
        <f>AK55</f>
        <v>124838434.59999999</v>
      </c>
      <c r="AK150" s="57"/>
      <c r="AL150" s="57"/>
      <c r="AM150" s="57"/>
      <c r="AN150" s="57"/>
      <c r="AO150" s="57"/>
      <c r="AP150" s="57"/>
      <c r="AQ150" s="58"/>
      <c r="AR150" s="56">
        <f t="shared" ref="AR150:AR156" si="8">AB150+AJ150</f>
        <v>124838434.59999999</v>
      </c>
      <c r="AS150" s="57"/>
      <c r="AT150" s="57"/>
      <c r="AU150" s="57"/>
      <c r="AV150" s="57"/>
      <c r="AW150" s="57"/>
      <c r="AX150" s="57"/>
      <c r="AY150" s="58"/>
      <c r="BT150" s="51"/>
      <c r="BU150" s="51"/>
      <c r="BV150" s="51"/>
      <c r="BW150" s="51"/>
      <c r="BX150" s="51"/>
      <c r="BY150" s="51"/>
      <c r="BZ150" s="51"/>
    </row>
    <row r="151" spans="1:79" ht="37.5" customHeight="1" x14ac:dyDescent="0.2">
      <c r="A151" s="62">
        <v>3</v>
      </c>
      <c r="B151" s="62"/>
      <c r="C151" s="62"/>
      <c r="D151" s="59" t="s">
        <v>240</v>
      </c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1"/>
      <c r="AB151" s="56">
        <v>0</v>
      </c>
      <c r="AC151" s="57"/>
      <c r="AD151" s="57"/>
      <c r="AE151" s="57"/>
      <c r="AF151" s="57"/>
      <c r="AG151" s="57"/>
      <c r="AH151" s="57"/>
      <c r="AI151" s="58"/>
      <c r="AJ151" s="56">
        <f>AK86</f>
        <v>61402602</v>
      </c>
      <c r="AK151" s="57"/>
      <c r="AL151" s="57"/>
      <c r="AM151" s="57"/>
      <c r="AN151" s="57"/>
      <c r="AO151" s="57"/>
      <c r="AP151" s="57"/>
      <c r="AQ151" s="58"/>
      <c r="AR151" s="56">
        <f t="shared" si="8"/>
        <v>61402602</v>
      </c>
      <c r="AS151" s="57"/>
      <c r="AT151" s="57"/>
      <c r="AU151" s="57"/>
      <c r="AV151" s="57"/>
      <c r="AW151" s="57"/>
      <c r="AX151" s="57"/>
      <c r="AY151" s="58"/>
      <c r="BT151" s="51"/>
      <c r="BU151" s="51"/>
      <c r="BV151" s="51"/>
      <c r="BW151" s="51"/>
      <c r="BX151" s="51"/>
      <c r="BY151" s="51"/>
      <c r="BZ151" s="51"/>
    </row>
    <row r="152" spans="1:79" ht="57.75" customHeight="1" x14ac:dyDescent="0.2">
      <c r="A152" s="62">
        <v>4</v>
      </c>
      <c r="B152" s="62"/>
      <c r="C152" s="62"/>
      <c r="D152" s="59" t="s">
        <v>241</v>
      </c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1"/>
      <c r="AB152" s="56">
        <v>0</v>
      </c>
      <c r="AC152" s="57"/>
      <c r="AD152" s="57"/>
      <c r="AE152" s="57"/>
      <c r="AF152" s="57"/>
      <c r="AG152" s="57"/>
      <c r="AH152" s="57"/>
      <c r="AI152" s="58"/>
      <c r="AJ152" s="56">
        <f>AK106-AK116</f>
        <v>66573700</v>
      </c>
      <c r="AK152" s="57"/>
      <c r="AL152" s="57"/>
      <c r="AM152" s="57"/>
      <c r="AN152" s="57"/>
      <c r="AO152" s="57"/>
      <c r="AP152" s="57"/>
      <c r="AQ152" s="58"/>
      <c r="AR152" s="56">
        <f t="shared" si="8"/>
        <v>66573700</v>
      </c>
      <c r="AS152" s="57"/>
      <c r="AT152" s="57"/>
      <c r="AU152" s="57"/>
      <c r="AV152" s="57"/>
      <c r="AW152" s="57"/>
      <c r="AX152" s="57"/>
      <c r="AY152" s="58"/>
      <c r="BT152" s="51"/>
      <c r="BU152" s="51"/>
      <c r="BV152" s="51"/>
      <c r="BW152" s="51"/>
      <c r="BX152" s="51"/>
      <c r="BY152" s="51"/>
      <c r="BZ152" s="51"/>
    </row>
    <row r="153" spans="1:79" ht="51.75" customHeight="1" x14ac:dyDescent="0.2">
      <c r="A153" s="62">
        <v>5</v>
      </c>
      <c r="B153" s="62"/>
      <c r="C153" s="62"/>
      <c r="D153" s="59" t="s">
        <v>242</v>
      </c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1"/>
      <c r="AB153" s="56">
        <v>0</v>
      </c>
      <c r="AC153" s="57"/>
      <c r="AD153" s="57"/>
      <c r="AE153" s="57"/>
      <c r="AF153" s="57"/>
      <c r="AG153" s="57"/>
      <c r="AH153" s="57"/>
      <c r="AI153" s="58"/>
      <c r="AJ153" s="56">
        <f>AK117</f>
        <v>6525500</v>
      </c>
      <c r="AK153" s="57"/>
      <c r="AL153" s="57"/>
      <c r="AM153" s="57"/>
      <c r="AN153" s="57"/>
      <c r="AO153" s="57"/>
      <c r="AP153" s="57"/>
      <c r="AQ153" s="58"/>
      <c r="AR153" s="56">
        <f t="shared" si="8"/>
        <v>6525500</v>
      </c>
      <c r="AS153" s="57"/>
      <c r="AT153" s="57"/>
      <c r="AU153" s="57"/>
      <c r="AV153" s="57"/>
      <c r="AW153" s="57"/>
      <c r="AX153" s="57"/>
      <c r="AY153" s="58"/>
      <c r="BT153" s="51"/>
      <c r="BU153" s="51"/>
      <c r="BV153" s="51"/>
      <c r="BW153" s="51"/>
      <c r="BX153" s="51"/>
      <c r="BY153" s="51"/>
      <c r="BZ153" s="51"/>
    </row>
    <row r="154" spans="1:79" ht="40.5" customHeight="1" x14ac:dyDescent="0.2">
      <c r="A154" s="62">
        <v>6</v>
      </c>
      <c r="B154" s="62"/>
      <c r="C154" s="62"/>
      <c r="D154" s="59" t="s">
        <v>243</v>
      </c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1"/>
      <c r="AB154" s="56">
        <v>0</v>
      </c>
      <c r="AC154" s="57"/>
      <c r="AD154" s="57"/>
      <c r="AE154" s="57"/>
      <c r="AF154" s="57"/>
      <c r="AG154" s="57"/>
      <c r="AH154" s="57"/>
      <c r="AI154" s="58"/>
      <c r="AJ154" s="56">
        <f>AK127</f>
        <v>2323485</v>
      </c>
      <c r="AK154" s="57"/>
      <c r="AL154" s="57"/>
      <c r="AM154" s="57"/>
      <c r="AN154" s="57"/>
      <c r="AO154" s="57"/>
      <c r="AP154" s="57"/>
      <c r="AQ154" s="58"/>
      <c r="AR154" s="56">
        <f t="shared" si="8"/>
        <v>2323485</v>
      </c>
      <c r="AS154" s="57"/>
      <c r="AT154" s="57"/>
      <c r="AU154" s="57"/>
      <c r="AV154" s="57"/>
      <c r="AW154" s="57"/>
      <c r="AX154" s="57"/>
      <c r="AY154" s="58"/>
      <c r="BT154" s="51"/>
      <c r="BU154" s="51"/>
      <c r="BV154" s="51"/>
      <c r="BW154" s="51"/>
      <c r="BX154" s="51"/>
      <c r="BY154" s="51"/>
      <c r="BZ154" s="51"/>
    </row>
    <row r="155" spans="1:79" ht="39" customHeight="1" x14ac:dyDescent="0.2">
      <c r="A155" s="62">
        <v>7</v>
      </c>
      <c r="B155" s="62"/>
      <c r="C155" s="62"/>
      <c r="D155" s="59" t="s">
        <v>244</v>
      </c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1"/>
      <c r="AB155" s="56">
        <v>0</v>
      </c>
      <c r="AC155" s="57"/>
      <c r="AD155" s="57"/>
      <c r="AE155" s="57"/>
      <c r="AF155" s="57"/>
      <c r="AG155" s="57"/>
      <c r="AH155" s="57"/>
      <c r="AI155" s="58"/>
      <c r="AJ155" s="56">
        <f>AK133</f>
        <v>3271678</v>
      </c>
      <c r="AK155" s="57"/>
      <c r="AL155" s="57"/>
      <c r="AM155" s="57"/>
      <c r="AN155" s="57"/>
      <c r="AO155" s="57"/>
      <c r="AP155" s="57"/>
      <c r="AQ155" s="58"/>
      <c r="AR155" s="56">
        <f t="shared" si="8"/>
        <v>3271678</v>
      </c>
      <c r="AS155" s="57"/>
      <c r="AT155" s="57"/>
      <c r="AU155" s="57"/>
      <c r="AV155" s="57"/>
      <c r="AW155" s="57"/>
      <c r="AX155" s="57"/>
      <c r="AY155" s="58"/>
      <c r="BT155" s="51"/>
      <c r="BU155" s="51"/>
      <c r="BV155" s="51"/>
      <c r="BW155" s="51"/>
      <c r="BX155" s="51"/>
      <c r="BY155" s="51"/>
      <c r="BZ155" s="51"/>
    </row>
    <row r="156" spans="1:79" ht="39.75" customHeight="1" x14ac:dyDescent="0.2">
      <c r="A156" s="62">
        <v>8</v>
      </c>
      <c r="B156" s="62"/>
      <c r="C156" s="62"/>
      <c r="D156" s="59" t="s">
        <v>245</v>
      </c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1"/>
      <c r="AB156" s="56">
        <v>0</v>
      </c>
      <c r="AC156" s="57"/>
      <c r="AD156" s="57"/>
      <c r="AE156" s="57"/>
      <c r="AF156" s="57"/>
      <c r="AG156" s="57"/>
      <c r="AH156" s="57"/>
      <c r="AI156" s="58"/>
      <c r="AJ156" s="56">
        <f>AK137</f>
        <v>6100000</v>
      </c>
      <c r="AK156" s="57"/>
      <c r="AL156" s="57"/>
      <c r="AM156" s="57"/>
      <c r="AN156" s="57"/>
      <c r="AO156" s="57"/>
      <c r="AP156" s="57"/>
      <c r="AQ156" s="58"/>
      <c r="AR156" s="56">
        <f t="shared" si="8"/>
        <v>6100000</v>
      </c>
      <c r="AS156" s="57"/>
      <c r="AT156" s="57"/>
      <c r="AU156" s="57"/>
      <c r="AV156" s="57"/>
      <c r="AW156" s="57"/>
      <c r="AX156" s="57"/>
      <c r="AY156" s="58"/>
      <c r="BT156" s="51"/>
      <c r="BU156" s="51"/>
      <c r="BV156" s="51"/>
      <c r="BW156" s="51"/>
      <c r="BX156" s="51"/>
      <c r="BY156" s="51"/>
      <c r="BZ156" s="51"/>
    </row>
    <row r="157" spans="1:79" s="2" customFormat="1" ht="19.5" customHeight="1" x14ac:dyDescent="0.2">
      <c r="A157" s="77"/>
      <c r="B157" s="77"/>
      <c r="C157" s="77"/>
      <c r="D157" s="106" t="s">
        <v>14</v>
      </c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8"/>
      <c r="AB157" s="89">
        <v>0</v>
      </c>
      <c r="AC157" s="89"/>
      <c r="AD157" s="89"/>
      <c r="AE157" s="89"/>
      <c r="AF157" s="89"/>
      <c r="AG157" s="89"/>
      <c r="AH157" s="89"/>
      <c r="AI157" s="89"/>
      <c r="AJ157" s="89">
        <f>SUM(AJ149:AQ156)</f>
        <v>279039797.60000002</v>
      </c>
      <c r="AK157" s="89"/>
      <c r="AL157" s="89"/>
      <c r="AM157" s="89"/>
      <c r="AN157" s="89"/>
      <c r="AO157" s="89"/>
      <c r="AP157" s="89"/>
      <c r="AQ157" s="89"/>
      <c r="AR157" s="89">
        <f>AB157+AJ157</f>
        <v>279039797.60000002</v>
      </c>
      <c r="AS157" s="89"/>
      <c r="AT157" s="89"/>
      <c r="AU157" s="89"/>
      <c r="AV157" s="89"/>
      <c r="AW157" s="89"/>
      <c r="AX157" s="89"/>
      <c r="AY157" s="89"/>
      <c r="BT157" s="54"/>
      <c r="BU157" s="54"/>
      <c r="BV157" s="54"/>
      <c r="BW157" s="54"/>
      <c r="BX157" s="54"/>
      <c r="BY157" s="54"/>
      <c r="BZ157" s="54"/>
    </row>
    <row r="158" spans="1:79" ht="15.75" customHeight="1" x14ac:dyDescent="0.2">
      <c r="A158" s="135" t="s">
        <v>27</v>
      </c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T158" s="51"/>
      <c r="BU158" s="51"/>
      <c r="BV158" s="51"/>
      <c r="BW158" s="51"/>
      <c r="BX158" s="51"/>
      <c r="BY158" s="51"/>
      <c r="BZ158" s="51"/>
    </row>
    <row r="159" spans="1:79" ht="13.5" customHeight="1" x14ac:dyDescent="0.2">
      <c r="A159" s="32"/>
      <c r="B159" s="32"/>
      <c r="C159" s="32"/>
      <c r="D159" s="32"/>
      <c r="E159" s="32"/>
      <c r="F159" s="32"/>
      <c r="G159" s="33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5"/>
      <c r="AA159" s="35"/>
      <c r="AB159" s="35"/>
      <c r="AC159" s="35"/>
      <c r="AD159" s="35"/>
      <c r="AE159" s="33"/>
      <c r="AF159" s="34"/>
      <c r="AG159" s="34"/>
      <c r="AH159" s="34"/>
      <c r="AI159" s="34"/>
      <c r="AJ159" s="34"/>
      <c r="AK159" s="34"/>
      <c r="AL159" s="34"/>
      <c r="AM159" s="34"/>
      <c r="AN159" s="34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T159" s="51"/>
      <c r="BU159" s="51"/>
      <c r="BV159" s="51"/>
      <c r="BW159" s="51"/>
      <c r="BX159" s="51"/>
      <c r="BY159" s="51"/>
      <c r="BZ159" s="51"/>
    </row>
    <row r="160" spans="1:79" ht="34.5" customHeight="1" x14ac:dyDescent="0.2">
      <c r="A160" s="62" t="s">
        <v>15</v>
      </c>
      <c r="B160" s="62"/>
      <c r="C160" s="62"/>
      <c r="D160" s="62"/>
      <c r="E160" s="62"/>
      <c r="F160" s="62"/>
      <c r="G160" s="66" t="s">
        <v>28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8"/>
      <c r="Z160" s="62" t="s">
        <v>2</v>
      </c>
      <c r="AA160" s="62"/>
      <c r="AB160" s="62"/>
      <c r="AC160" s="62"/>
      <c r="AD160" s="62"/>
      <c r="AE160" s="62" t="s">
        <v>1</v>
      </c>
      <c r="AF160" s="62"/>
      <c r="AG160" s="62"/>
      <c r="AH160" s="62"/>
      <c r="AI160" s="62"/>
      <c r="AJ160" s="62"/>
      <c r="AK160" s="62"/>
      <c r="AL160" s="62"/>
      <c r="AM160" s="62"/>
      <c r="AN160" s="62"/>
      <c r="AO160" s="66" t="s">
        <v>16</v>
      </c>
      <c r="AP160" s="67"/>
      <c r="AQ160" s="67"/>
      <c r="AR160" s="67"/>
      <c r="AS160" s="67"/>
      <c r="AT160" s="67"/>
      <c r="AU160" s="67"/>
      <c r="AV160" s="68"/>
      <c r="AW160" s="66" t="s">
        <v>17</v>
      </c>
      <c r="AX160" s="67"/>
      <c r="AY160" s="67"/>
      <c r="AZ160" s="67"/>
      <c r="BA160" s="67"/>
      <c r="BB160" s="67"/>
      <c r="BC160" s="67"/>
      <c r="BD160" s="68"/>
      <c r="BE160" s="66" t="s">
        <v>14</v>
      </c>
      <c r="BF160" s="67"/>
      <c r="BG160" s="67"/>
      <c r="BH160" s="67"/>
      <c r="BI160" s="67"/>
      <c r="BJ160" s="67"/>
      <c r="BK160" s="67"/>
      <c r="BL160" s="68"/>
      <c r="BT160" s="51"/>
      <c r="BU160" s="51"/>
      <c r="BV160" s="51"/>
      <c r="BW160" s="51"/>
      <c r="BX160" s="51"/>
      <c r="BY160" s="51"/>
      <c r="BZ160" s="51"/>
    </row>
    <row r="161" spans="1:78" ht="18" customHeight="1" x14ac:dyDescent="0.2">
      <c r="A161" s="62">
        <v>1</v>
      </c>
      <c r="B161" s="62"/>
      <c r="C161" s="62"/>
      <c r="D161" s="62"/>
      <c r="E161" s="62"/>
      <c r="F161" s="62"/>
      <c r="G161" s="66">
        <v>2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8"/>
      <c r="Z161" s="62">
        <v>3</v>
      </c>
      <c r="AA161" s="62"/>
      <c r="AB161" s="62"/>
      <c r="AC161" s="62"/>
      <c r="AD161" s="62"/>
      <c r="AE161" s="62">
        <v>4</v>
      </c>
      <c r="AF161" s="62"/>
      <c r="AG161" s="62"/>
      <c r="AH161" s="62"/>
      <c r="AI161" s="62"/>
      <c r="AJ161" s="62"/>
      <c r="AK161" s="62"/>
      <c r="AL161" s="62"/>
      <c r="AM161" s="62"/>
      <c r="AN161" s="62"/>
      <c r="AO161" s="62">
        <v>5</v>
      </c>
      <c r="AP161" s="62"/>
      <c r="AQ161" s="62"/>
      <c r="AR161" s="62"/>
      <c r="AS161" s="62"/>
      <c r="AT161" s="62"/>
      <c r="AU161" s="62"/>
      <c r="AV161" s="62"/>
      <c r="AW161" s="62">
        <v>6</v>
      </c>
      <c r="AX161" s="62"/>
      <c r="AY161" s="62"/>
      <c r="AZ161" s="62"/>
      <c r="BA161" s="62"/>
      <c r="BB161" s="62"/>
      <c r="BC161" s="62"/>
      <c r="BD161" s="62"/>
      <c r="BE161" s="62">
        <v>7</v>
      </c>
      <c r="BF161" s="62"/>
      <c r="BG161" s="62"/>
      <c r="BH161" s="62"/>
      <c r="BI161" s="62"/>
      <c r="BJ161" s="62"/>
      <c r="BK161" s="62"/>
      <c r="BL161" s="62"/>
      <c r="BT161" s="51"/>
      <c r="BU161" s="51"/>
      <c r="BV161" s="51"/>
      <c r="BW161" s="51"/>
      <c r="BX161" s="51"/>
      <c r="BY161" s="51"/>
      <c r="BZ161" s="51"/>
    </row>
    <row r="162" spans="1:78" ht="21" customHeight="1" x14ac:dyDescent="0.2">
      <c r="A162" s="62"/>
      <c r="B162" s="62"/>
      <c r="C162" s="62"/>
      <c r="D162" s="62"/>
      <c r="E162" s="62"/>
      <c r="F162" s="62"/>
      <c r="G162" s="118" t="s">
        <v>86</v>
      </c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5"/>
      <c r="BE162" s="174"/>
      <c r="BF162" s="174"/>
      <c r="BG162" s="174"/>
      <c r="BH162" s="174"/>
      <c r="BI162" s="174"/>
      <c r="BJ162" s="174"/>
      <c r="BK162" s="174"/>
      <c r="BL162" s="174"/>
      <c r="BT162" s="51"/>
      <c r="BU162" s="51"/>
      <c r="BV162" s="51"/>
      <c r="BW162" s="51"/>
      <c r="BX162" s="51"/>
      <c r="BY162" s="51"/>
      <c r="BZ162" s="51"/>
    </row>
    <row r="163" spans="1:78" ht="18.75" customHeight="1" x14ac:dyDescent="0.2">
      <c r="A163" s="77">
        <v>0</v>
      </c>
      <c r="B163" s="77"/>
      <c r="C163" s="77"/>
      <c r="D163" s="77"/>
      <c r="E163" s="77"/>
      <c r="F163" s="77"/>
      <c r="G163" s="144" t="s">
        <v>49</v>
      </c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4"/>
      <c r="Z163" s="180"/>
      <c r="AA163" s="180"/>
      <c r="AB163" s="180"/>
      <c r="AC163" s="180"/>
      <c r="AD163" s="180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44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T163" s="51"/>
      <c r="BU163" s="51"/>
      <c r="BV163" s="51"/>
      <c r="BW163" s="51"/>
      <c r="BX163" s="51"/>
      <c r="BY163" s="51"/>
      <c r="BZ163" s="51"/>
    </row>
    <row r="164" spans="1:78" ht="21.75" customHeight="1" x14ac:dyDescent="0.2">
      <c r="A164" s="62"/>
      <c r="B164" s="62"/>
      <c r="C164" s="62"/>
      <c r="D164" s="62"/>
      <c r="E164" s="62"/>
      <c r="F164" s="62"/>
      <c r="G164" s="63" t="s">
        <v>114</v>
      </c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5"/>
      <c r="Z164" s="73" t="s">
        <v>50</v>
      </c>
      <c r="AA164" s="73"/>
      <c r="AB164" s="73"/>
      <c r="AC164" s="73"/>
      <c r="AD164" s="73"/>
      <c r="AE164" s="74" t="s">
        <v>68</v>
      </c>
      <c r="AF164" s="67"/>
      <c r="AG164" s="67"/>
      <c r="AH164" s="67"/>
      <c r="AI164" s="67"/>
      <c r="AJ164" s="67"/>
      <c r="AK164" s="67"/>
      <c r="AL164" s="67"/>
      <c r="AM164" s="67"/>
      <c r="AN164" s="68"/>
      <c r="AO164" s="69"/>
      <c r="AP164" s="69"/>
      <c r="AQ164" s="69"/>
      <c r="AR164" s="69"/>
      <c r="AS164" s="69"/>
      <c r="AT164" s="69"/>
      <c r="AU164" s="69"/>
      <c r="AV164" s="69"/>
      <c r="AW164" s="69">
        <f>SUM(AW165:BD169)</f>
        <v>124838434.59999999</v>
      </c>
      <c r="AX164" s="69"/>
      <c r="AY164" s="69"/>
      <c r="AZ164" s="69"/>
      <c r="BA164" s="69"/>
      <c r="BB164" s="69"/>
      <c r="BC164" s="69"/>
      <c r="BD164" s="69"/>
      <c r="BE164" s="69">
        <f t="shared" ref="BE164:BE169" si="9">AO164+AW164</f>
        <v>124838434.59999999</v>
      </c>
      <c r="BF164" s="69"/>
      <c r="BG164" s="69"/>
      <c r="BH164" s="69"/>
      <c r="BI164" s="69"/>
      <c r="BJ164" s="69"/>
      <c r="BK164" s="69"/>
      <c r="BL164" s="69"/>
      <c r="BT164" s="51"/>
      <c r="BU164" s="51"/>
      <c r="BV164" s="51"/>
      <c r="BW164" s="51"/>
      <c r="BX164" s="51"/>
      <c r="BY164" s="51"/>
      <c r="BZ164" s="51"/>
    </row>
    <row r="165" spans="1:78" ht="68.25" customHeight="1" x14ac:dyDescent="0.2">
      <c r="A165" s="62"/>
      <c r="B165" s="62"/>
      <c r="C165" s="62"/>
      <c r="D165" s="62"/>
      <c r="E165" s="62"/>
      <c r="F165" s="62"/>
      <c r="G165" s="168" t="s">
        <v>220</v>
      </c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70"/>
      <c r="Z165" s="73" t="s">
        <v>50</v>
      </c>
      <c r="AA165" s="73"/>
      <c r="AB165" s="73"/>
      <c r="AC165" s="73"/>
      <c r="AD165" s="73"/>
      <c r="AE165" s="74" t="s">
        <v>68</v>
      </c>
      <c r="AF165" s="67"/>
      <c r="AG165" s="67"/>
      <c r="AH165" s="67"/>
      <c r="AI165" s="67"/>
      <c r="AJ165" s="67"/>
      <c r="AK165" s="67"/>
      <c r="AL165" s="67"/>
      <c r="AM165" s="67"/>
      <c r="AN165" s="68"/>
      <c r="AO165" s="69"/>
      <c r="AP165" s="69"/>
      <c r="AQ165" s="69"/>
      <c r="AR165" s="69"/>
      <c r="AS165" s="69"/>
      <c r="AT165" s="69"/>
      <c r="AU165" s="69"/>
      <c r="AV165" s="69"/>
      <c r="AW165" s="69">
        <f>AK56+AK57+AK58+AK59+AK60+AK61+AK62+AK63+AK64+AK65+AK66+AK67+AK73+AK74+AK75+AK76+AK77+AK78</f>
        <v>60301785</v>
      </c>
      <c r="AX165" s="69"/>
      <c r="AY165" s="69"/>
      <c r="AZ165" s="69"/>
      <c r="BA165" s="69"/>
      <c r="BB165" s="69"/>
      <c r="BC165" s="69"/>
      <c r="BD165" s="69"/>
      <c r="BE165" s="69">
        <f t="shared" si="9"/>
        <v>60301785</v>
      </c>
      <c r="BF165" s="69"/>
      <c r="BG165" s="69"/>
      <c r="BH165" s="69"/>
      <c r="BI165" s="69"/>
      <c r="BJ165" s="69"/>
      <c r="BK165" s="69"/>
      <c r="BL165" s="69"/>
      <c r="BT165" s="51"/>
      <c r="BU165" s="51"/>
      <c r="BV165" s="51"/>
      <c r="BW165" s="51"/>
      <c r="BX165" s="51"/>
      <c r="BY165" s="51"/>
      <c r="BZ165" s="51"/>
    </row>
    <row r="166" spans="1:78" ht="37.5" customHeight="1" x14ac:dyDescent="0.2">
      <c r="A166" s="62"/>
      <c r="B166" s="62"/>
      <c r="C166" s="62"/>
      <c r="D166" s="62"/>
      <c r="E166" s="62"/>
      <c r="F166" s="62"/>
      <c r="G166" s="153" t="s">
        <v>184</v>
      </c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5"/>
      <c r="Z166" s="73" t="s">
        <v>50</v>
      </c>
      <c r="AA166" s="73"/>
      <c r="AB166" s="73"/>
      <c r="AC166" s="73"/>
      <c r="AD166" s="73"/>
      <c r="AE166" s="74" t="s">
        <v>68</v>
      </c>
      <c r="AF166" s="67"/>
      <c r="AG166" s="67"/>
      <c r="AH166" s="67"/>
      <c r="AI166" s="67"/>
      <c r="AJ166" s="67"/>
      <c r="AK166" s="67"/>
      <c r="AL166" s="67"/>
      <c r="AM166" s="67"/>
      <c r="AN166" s="68"/>
      <c r="AO166" s="69"/>
      <c r="AP166" s="69"/>
      <c r="AQ166" s="69"/>
      <c r="AR166" s="69"/>
      <c r="AS166" s="69"/>
      <c r="AT166" s="69"/>
      <c r="AU166" s="69"/>
      <c r="AV166" s="69"/>
      <c r="AW166" s="69">
        <f>AK85</f>
        <v>2958059.6</v>
      </c>
      <c r="AX166" s="69"/>
      <c r="AY166" s="69"/>
      <c r="AZ166" s="69"/>
      <c r="BA166" s="69"/>
      <c r="BB166" s="69"/>
      <c r="BC166" s="69"/>
      <c r="BD166" s="69"/>
      <c r="BE166" s="69">
        <f t="shared" si="9"/>
        <v>2958059.6</v>
      </c>
      <c r="BF166" s="69"/>
      <c r="BG166" s="69"/>
      <c r="BH166" s="69"/>
      <c r="BI166" s="69"/>
      <c r="BJ166" s="69"/>
      <c r="BK166" s="69"/>
      <c r="BL166" s="69"/>
      <c r="BT166" s="51"/>
      <c r="BU166" s="51"/>
      <c r="BV166" s="51"/>
      <c r="BW166" s="51"/>
      <c r="BX166" s="51"/>
      <c r="BY166" s="51"/>
      <c r="BZ166" s="51"/>
    </row>
    <row r="167" spans="1:78" ht="33.75" customHeight="1" x14ac:dyDescent="0.2">
      <c r="A167" s="62"/>
      <c r="B167" s="62"/>
      <c r="C167" s="62"/>
      <c r="D167" s="62"/>
      <c r="E167" s="62"/>
      <c r="F167" s="62"/>
      <c r="G167" s="59" t="s">
        <v>99</v>
      </c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1"/>
      <c r="Z167" s="73" t="s">
        <v>50</v>
      </c>
      <c r="AA167" s="73"/>
      <c r="AB167" s="73"/>
      <c r="AC167" s="73"/>
      <c r="AD167" s="73"/>
      <c r="AE167" s="74" t="s">
        <v>68</v>
      </c>
      <c r="AF167" s="67"/>
      <c r="AG167" s="67"/>
      <c r="AH167" s="67"/>
      <c r="AI167" s="67"/>
      <c r="AJ167" s="67"/>
      <c r="AK167" s="67"/>
      <c r="AL167" s="67"/>
      <c r="AM167" s="67"/>
      <c r="AN167" s="68"/>
      <c r="AO167" s="69"/>
      <c r="AP167" s="69"/>
      <c r="AQ167" s="69"/>
      <c r="AR167" s="69"/>
      <c r="AS167" s="69"/>
      <c r="AT167" s="69"/>
      <c r="AU167" s="69"/>
      <c r="AV167" s="69"/>
      <c r="AW167" s="69">
        <f>AK68</f>
        <v>1868300</v>
      </c>
      <c r="AX167" s="69"/>
      <c r="AY167" s="69"/>
      <c r="AZ167" s="69"/>
      <c r="BA167" s="69"/>
      <c r="BB167" s="69"/>
      <c r="BC167" s="69"/>
      <c r="BD167" s="69"/>
      <c r="BE167" s="69">
        <f t="shared" si="9"/>
        <v>1868300</v>
      </c>
      <c r="BF167" s="69"/>
      <c r="BG167" s="69"/>
      <c r="BH167" s="69"/>
      <c r="BI167" s="69"/>
      <c r="BJ167" s="69"/>
      <c r="BK167" s="69"/>
      <c r="BL167" s="69"/>
      <c r="BT167" s="51"/>
      <c r="BU167" s="51"/>
      <c r="BV167" s="51"/>
      <c r="BW167" s="51"/>
      <c r="BX167" s="51"/>
      <c r="BY167" s="51"/>
      <c r="BZ167" s="51"/>
    </row>
    <row r="168" spans="1:78" ht="34.5" customHeight="1" x14ac:dyDescent="0.2">
      <c r="A168" s="62"/>
      <c r="B168" s="62"/>
      <c r="C168" s="62"/>
      <c r="D168" s="62"/>
      <c r="E168" s="62"/>
      <c r="F168" s="62"/>
      <c r="G168" s="59" t="s">
        <v>187</v>
      </c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1"/>
      <c r="Z168" s="73" t="s">
        <v>50</v>
      </c>
      <c r="AA168" s="73"/>
      <c r="AB168" s="73"/>
      <c r="AC168" s="73"/>
      <c r="AD168" s="73"/>
      <c r="AE168" s="74" t="s">
        <v>68</v>
      </c>
      <c r="AF168" s="67"/>
      <c r="AG168" s="67"/>
      <c r="AH168" s="67"/>
      <c r="AI168" s="67"/>
      <c r="AJ168" s="67"/>
      <c r="AK168" s="67"/>
      <c r="AL168" s="67"/>
      <c r="AM168" s="67"/>
      <c r="AN168" s="68"/>
      <c r="AO168" s="69"/>
      <c r="AP168" s="69"/>
      <c r="AQ168" s="69"/>
      <c r="AR168" s="69"/>
      <c r="AS168" s="69"/>
      <c r="AT168" s="69"/>
      <c r="AU168" s="69"/>
      <c r="AV168" s="69"/>
      <c r="AW168" s="69">
        <f>AK69+AK70+AK71+AK72+AK83+AK84</f>
        <v>27375290</v>
      </c>
      <c r="AX168" s="69"/>
      <c r="AY168" s="69"/>
      <c r="AZ168" s="69"/>
      <c r="BA168" s="69"/>
      <c r="BB168" s="69"/>
      <c r="BC168" s="69"/>
      <c r="BD168" s="69"/>
      <c r="BE168" s="69">
        <f t="shared" si="9"/>
        <v>27375290</v>
      </c>
      <c r="BF168" s="69"/>
      <c r="BG168" s="69"/>
      <c r="BH168" s="69"/>
      <c r="BI168" s="69"/>
      <c r="BJ168" s="69"/>
      <c r="BK168" s="69"/>
      <c r="BL168" s="69"/>
      <c r="BT168" s="51"/>
      <c r="BU168" s="51"/>
      <c r="BV168" s="51"/>
      <c r="BW168" s="51"/>
      <c r="BX168" s="51"/>
      <c r="BY168" s="51"/>
      <c r="BZ168" s="51"/>
    </row>
    <row r="169" spans="1:78" ht="20.100000000000001" customHeight="1" x14ac:dyDescent="0.2">
      <c r="A169" s="62"/>
      <c r="B169" s="62"/>
      <c r="C169" s="62"/>
      <c r="D169" s="62"/>
      <c r="E169" s="62"/>
      <c r="F169" s="62"/>
      <c r="G169" s="59" t="s">
        <v>185</v>
      </c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1"/>
      <c r="Z169" s="73" t="s">
        <v>50</v>
      </c>
      <c r="AA169" s="73"/>
      <c r="AB169" s="73"/>
      <c r="AC169" s="73"/>
      <c r="AD169" s="73"/>
      <c r="AE169" s="74" t="s">
        <v>68</v>
      </c>
      <c r="AF169" s="67"/>
      <c r="AG169" s="67"/>
      <c r="AH169" s="67"/>
      <c r="AI169" s="67"/>
      <c r="AJ169" s="67"/>
      <c r="AK169" s="67"/>
      <c r="AL169" s="67"/>
      <c r="AM169" s="67"/>
      <c r="AN169" s="68"/>
      <c r="AO169" s="69"/>
      <c r="AP169" s="69"/>
      <c r="AQ169" s="69"/>
      <c r="AR169" s="69"/>
      <c r="AS169" s="69"/>
      <c r="AT169" s="69"/>
      <c r="AU169" s="69"/>
      <c r="AV169" s="69"/>
      <c r="AW169" s="69">
        <f>AK79+AK80+AK81+AK82</f>
        <v>32335000</v>
      </c>
      <c r="AX169" s="69"/>
      <c r="AY169" s="69"/>
      <c r="AZ169" s="69"/>
      <c r="BA169" s="69"/>
      <c r="BB169" s="69"/>
      <c r="BC169" s="69"/>
      <c r="BD169" s="69"/>
      <c r="BE169" s="69">
        <f t="shared" si="9"/>
        <v>32335000</v>
      </c>
      <c r="BF169" s="69"/>
      <c r="BG169" s="69"/>
      <c r="BH169" s="69"/>
      <c r="BI169" s="69"/>
      <c r="BJ169" s="69"/>
      <c r="BK169" s="69"/>
      <c r="BL169" s="69"/>
      <c r="BT169" s="51"/>
      <c r="BU169" s="51"/>
      <c r="BV169" s="51"/>
      <c r="BW169" s="51"/>
      <c r="BX169" s="51"/>
      <c r="BY169" s="51"/>
      <c r="BZ169" s="51"/>
    </row>
    <row r="170" spans="1:78" ht="18" customHeight="1" x14ac:dyDescent="0.2">
      <c r="A170" s="77">
        <v>0</v>
      </c>
      <c r="B170" s="77"/>
      <c r="C170" s="77"/>
      <c r="D170" s="77"/>
      <c r="E170" s="77"/>
      <c r="F170" s="77"/>
      <c r="G170" s="144" t="s">
        <v>67</v>
      </c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50"/>
      <c r="Z170" s="73"/>
      <c r="AA170" s="73"/>
      <c r="AB170" s="73"/>
      <c r="AC170" s="73"/>
      <c r="AD170" s="73"/>
      <c r="AE170" s="74"/>
      <c r="AF170" s="67"/>
      <c r="AG170" s="67"/>
      <c r="AH170" s="67"/>
      <c r="AI170" s="67"/>
      <c r="AJ170" s="67"/>
      <c r="AK170" s="67"/>
      <c r="AL170" s="67"/>
      <c r="AM170" s="67"/>
      <c r="AN170" s="68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T170" s="51"/>
      <c r="BU170" s="51"/>
      <c r="BV170" s="51"/>
      <c r="BW170" s="51"/>
      <c r="BX170" s="51"/>
      <c r="BY170" s="51"/>
      <c r="BZ170" s="51"/>
    </row>
    <row r="171" spans="1:78" ht="66" customHeight="1" x14ac:dyDescent="0.2">
      <c r="A171" s="77"/>
      <c r="B171" s="77"/>
      <c r="C171" s="77"/>
      <c r="D171" s="77"/>
      <c r="E171" s="77"/>
      <c r="F171" s="77"/>
      <c r="G171" s="59" t="s">
        <v>221</v>
      </c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1"/>
      <c r="Z171" s="73" t="s">
        <v>69</v>
      </c>
      <c r="AA171" s="73"/>
      <c r="AB171" s="73"/>
      <c r="AC171" s="73"/>
      <c r="AD171" s="73"/>
      <c r="AE171" s="74" t="s">
        <v>65</v>
      </c>
      <c r="AF171" s="67"/>
      <c r="AG171" s="67"/>
      <c r="AH171" s="67"/>
      <c r="AI171" s="67"/>
      <c r="AJ171" s="67"/>
      <c r="AK171" s="67"/>
      <c r="AL171" s="67"/>
      <c r="AM171" s="67"/>
      <c r="AN171" s="68"/>
      <c r="AO171" s="89"/>
      <c r="AP171" s="89"/>
      <c r="AQ171" s="89"/>
      <c r="AR171" s="89"/>
      <c r="AS171" s="89"/>
      <c r="AT171" s="89"/>
      <c r="AU171" s="89"/>
      <c r="AV171" s="89"/>
      <c r="AW171" s="82">
        <f>12+6</f>
        <v>18</v>
      </c>
      <c r="AX171" s="82"/>
      <c r="AY171" s="82"/>
      <c r="AZ171" s="82"/>
      <c r="BA171" s="82"/>
      <c r="BB171" s="82"/>
      <c r="BC171" s="82"/>
      <c r="BD171" s="82"/>
      <c r="BE171" s="82">
        <f>AW171</f>
        <v>18</v>
      </c>
      <c r="BF171" s="82"/>
      <c r="BG171" s="82"/>
      <c r="BH171" s="82"/>
      <c r="BI171" s="82"/>
      <c r="BJ171" s="82"/>
      <c r="BK171" s="82"/>
      <c r="BL171" s="82"/>
      <c r="BT171" s="51"/>
      <c r="BU171" s="51"/>
      <c r="BV171" s="51"/>
      <c r="BW171" s="51"/>
      <c r="BX171" s="51"/>
      <c r="BY171" s="51"/>
      <c r="BZ171" s="51"/>
    </row>
    <row r="172" spans="1:78" ht="18" customHeight="1" x14ac:dyDescent="0.2">
      <c r="A172" s="77"/>
      <c r="B172" s="77"/>
      <c r="C172" s="77"/>
      <c r="D172" s="77"/>
      <c r="E172" s="77"/>
      <c r="F172" s="77"/>
      <c r="G172" s="59" t="s">
        <v>124</v>
      </c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1"/>
      <c r="Z172" s="73" t="s">
        <v>122</v>
      </c>
      <c r="AA172" s="73"/>
      <c r="AB172" s="73"/>
      <c r="AC172" s="73"/>
      <c r="AD172" s="73"/>
      <c r="AE172" s="74" t="s">
        <v>121</v>
      </c>
      <c r="AF172" s="67"/>
      <c r="AG172" s="67"/>
      <c r="AH172" s="67"/>
      <c r="AI172" s="67"/>
      <c r="AJ172" s="67"/>
      <c r="AK172" s="67"/>
      <c r="AL172" s="67"/>
      <c r="AM172" s="67"/>
      <c r="AN172" s="68"/>
      <c r="AO172" s="89"/>
      <c r="AP172" s="89"/>
      <c r="AQ172" s="89"/>
      <c r="AR172" s="89"/>
      <c r="AS172" s="89"/>
      <c r="AT172" s="89"/>
      <c r="AU172" s="89"/>
      <c r="AV172" s="89"/>
      <c r="AW172" s="82">
        <v>700</v>
      </c>
      <c r="AX172" s="82"/>
      <c r="AY172" s="82"/>
      <c r="AZ172" s="82"/>
      <c r="BA172" s="82"/>
      <c r="BB172" s="82"/>
      <c r="BC172" s="82"/>
      <c r="BD172" s="82"/>
      <c r="BE172" s="82">
        <f>AW172</f>
        <v>700</v>
      </c>
      <c r="BF172" s="82"/>
      <c r="BG172" s="82"/>
      <c r="BH172" s="82"/>
      <c r="BI172" s="82"/>
      <c r="BJ172" s="82"/>
      <c r="BK172" s="82"/>
      <c r="BL172" s="82"/>
      <c r="BT172" s="51"/>
      <c r="BU172" s="51"/>
      <c r="BV172" s="51"/>
      <c r="BW172" s="51"/>
      <c r="BX172" s="51"/>
      <c r="BY172" s="51"/>
      <c r="BZ172" s="51"/>
    </row>
    <row r="173" spans="1:78" ht="34.5" customHeight="1" x14ac:dyDescent="0.2">
      <c r="A173" s="77"/>
      <c r="B173" s="77"/>
      <c r="C173" s="77"/>
      <c r="D173" s="77"/>
      <c r="E173" s="77"/>
      <c r="F173" s="77"/>
      <c r="G173" s="193" t="s">
        <v>222</v>
      </c>
      <c r="H173" s="194" t="s">
        <v>100</v>
      </c>
      <c r="I173" s="194" t="s">
        <v>100</v>
      </c>
      <c r="J173" s="194" t="s">
        <v>100</v>
      </c>
      <c r="K173" s="194" t="s">
        <v>100</v>
      </c>
      <c r="L173" s="194" t="s">
        <v>100</v>
      </c>
      <c r="M173" s="194" t="s">
        <v>100</v>
      </c>
      <c r="N173" s="194" t="s">
        <v>100</v>
      </c>
      <c r="O173" s="194" t="s">
        <v>100</v>
      </c>
      <c r="P173" s="194" t="s">
        <v>100</v>
      </c>
      <c r="Q173" s="194" t="s">
        <v>100</v>
      </c>
      <c r="R173" s="194" t="s">
        <v>100</v>
      </c>
      <c r="S173" s="194" t="s">
        <v>100</v>
      </c>
      <c r="T173" s="194" t="s">
        <v>100</v>
      </c>
      <c r="U173" s="194" t="s">
        <v>100</v>
      </c>
      <c r="V173" s="194" t="s">
        <v>100</v>
      </c>
      <c r="W173" s="194" t="s">
        <v>100</v>
      </c>
      <c r="X173" s="194" t="s">
        <v>100</v>
      </c>
      <c r="Y173" s="195" t="s">
        <v>100</v>
      </c>
      <c r="Z173" s="78" t="s">
        <v>69</v>
      </c>
      <c r="AA173" s="78"/>
      <c r="AB173" s="78"/>
      <c r="AC173" s="78"/>
      <c r="AD173" s="78"/>
      <c r="AE173" s="79" t="s">
        <v>73</v>
      </c>
      <c r="AF173" s="80"/>
      <c r="AG173" s="80"/>
      <c r="AH173" s="80"/>
      <c r="AI173" s="80"/>
      <c r="AJ173" s="80"/>
      <c r="AK173" s="80"/>
      <c r="AL173" s="80"/>
      <c r="AM173" s="80"/>
      <c r="AN173" s="81"/>
      <c r="AO173" s="109"/>
      <c r="AP173" s="109"/>
      <c r="AQ173" s="109"/>
      <c r="AR173" s="109"/>
      <c r="AS173" s="109"/>
      <c r="AT173" s="109"/>
      <c r="AU173" s="109"/>
      <c r="AV173" s="109"/>
      <c r="AW173" s="110">
        <f>7+2</f>
        <v>9</v>
      </c>
      <c r="AX173" s="110"/>
      <c r="AY173" s="110"/>
      <c r="AZ173" s="110"/>
      <c r="BA173" s="110"/>
      <c r="BB173" s="110"/>
      <c r="BC173" s="110"/>
      <c r="BD173" s="110"/>
      <c r="BE173" s="110">
        <f>AW173</f>
        <v>9</v>
      </c>
      <c r="BF173" s="110"/>
      <c r="BG173" s="110"/>
      <c r="BH173" s="110"/>
      <c r="BI173" s="110"/>
      <c r="BJ173" s="110"/>
      <c r="BK173" s="110"/>
      <c r="BL173" s="110"/>
      <c r="BT173" s="51"/>
      <c r="BU173" s="51"/>
      <c r="BV173" s="51"/>
      <c r="BW173" s="51"/>
      <c r="BX173" s="51"/>
      <c r="BY173" s="51"/>
      <c r="BZ173" s="51"/>
    </row>
    <row r="174" spans="1:78" ht="33.75" customHeight="1" x14ac:dyDescent="0.2">
      <c r="A174" s="77"/>
      <c r="B174" s="77"/>
      <c r="C174" s="77"/>
      <c r="D174" s="77"/>
      <c r="E174" s="77"/>
      <c r="F174" s="77"/>
      <c r="G174" s="171" t="s">
        <v>186</v>
      </c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3"/>
      <c r="Z174" s="78" t="s">
        <v>69</v>
      </c>
      <c r="AA174" s="78"/>
      <c r="AB174" s="78"/>
      <c r="AC174" s="78"/>
      <c r="AD174" s="78"/>
      <c r="AE174" s="79" t="s">
        <v>73</v>
      </c>
      <c r="AF174" s="80"/>
      <c r="AG174" s="80"/>
      <c r="AH174" s="80"/>
      <c r="AI174" s="80"/>
      <c r="AJ174" s="80"/>
      <c r="AK174" s="80"/>
      <c r="AL174" s="80"/>
      <c r="AM174" s="80"/>
      <c r="AN174" s="81"/>
      <c r="AO174" s="109"/>
      <c r="AP174" s="109"/>
      <c r="AQ174" s="109"/>
      <c r="AR174" s="109"/>
      <c r="AS174" s="109"/>
      <c r="AT174" s="109"/>
      <c r="AU174" s="109"/>
      <c r="AV174" s="109"/>
      <c r="AW174" s="110">
        <v>6</v>
      </c>
      <c r="AX174" s="110"/>
      <c r="AY174" s="110"/>
      <c r="AZ174" s="110"/>
      <c r="BA174" s="110"/>
      <c r="BB174" s="110"/>
      <c r="BC174" s="110"/>
      <c r="BD174" s="110"/>
      <c r="BE174" s="110">
        <f>AW174</f>
        <v>6</v>
      </c>
      <c r="BF174" s="110"/>
      <c r="BG174" s="110"/>
      <c r="BH174" s="110"/>
      <c r="BI174" s="110"/>
      <c r="BJ174" s="110"/>
      <c r="BK174" s="110"/>
      <c r="BL174" s="110"/>
      <c r="BT174" s="51"/>
      <c r="BU174" s="51"/>
      <c r="BV174" s="51"/>
      <c r="BW174" s="51"/>
      <c r="BX174" s="51"/>
      <c r="BY174" s="51"/>
      <c r="BZ174" s="51"/>
    </row>
    <row r="175" spans="1:78" ht="21" customHeight="1" x14ac:dyDescent="0.2">
      <c r="A175" s="77">
        <v>0</v>
      </c>
      <c r="B175" s="77"/>
      <c r="C175" s="77"/>
      <c r="D175" s="77"/>
      <c r="E175" s="77"/>
      <c r="F175" s="77"/>
      <c r="G175" s="144" t="s">
        <v>66</v>
      </c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50"/>
      <c r="Z175" s="73"/>
      <c r="AA175" s="73"/>
      <c r="AB175" s="73"/>
      <c r="AC175" s="73"/>
      <c r="AD175" s="73"/>
      <c r="AE175" s="74"/>
      <c r="AF175" s="67"/>
      <c r="AG175" s="67"/>
      <c r="AH175" s="67"/>
      <c r="AI175" s="67"/>
      <c r="AJ175" s="67"/>
      <c r="AK175" s="67"/>
      <c r="AL175" s="67"/>
      <c r="AM175" s="67"/>
      <c r="AN175" s="68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T175" s="51"/>
      <c r="BU175" s="51"/>
      <c r="BV175" s="51"/>
      <c r="BW175" s="51"/>
      <c r="BX175" s="51"/>
      <c r="BY175" s="51"/>
      <c r="BZ175" s="51"/>
    </row>
    <row r="176" spans="1:78" ht="51" customHeight="1" x14ac:dyDescent="0.2">
      <c r="A176" s="77"/>
      <c r="B176" s="77"/>
      <c r="C176" s="77"/>
      <c r="D176" s="77"/>
      <c r="E176" s="77"/>
      <c r="F176" s="77"/>
      <c r="G176" s="59" t="s">
        <v>125</v>
      </c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1"/>
      <c r="Z176" s="73" t="s">
        <v>50</v>
      </c>
      <c r="AA176" s="73"/>
      <c r="AB176" s="73"/>
      <c r="AC176" s="73"/>
      <c r="AD176" s="73"/>
      <c r="AE176" s="74" t="s">
        <v>63</v>
      </c>
      <c r="AF176" s="67"/>
      <c r="AG176" s="67"/>
      <c r="AH176" s="67"/>
      <c r="AI176" s="67"/>
      <c r="AJ176" s="67"/>
      <c r="AK176" s="67"/>
      <c r="AL176" s="67"/>
      <c r="AM176" s="67"/>
      <c r="AN176" s="68"/>
      <c r="AO176" s="89"/>
      <c r="AP176" s="89"/>
      <c r="AQ176" s="89"/>
      <c r="AR176" s="89"/>
      <c r="AS176" s="89"/>
      <c r="AT176" s="89"/>
      <c r="AU176" s="89"/>
      <c r="AV176" s="89"/>
      <c r="AW176" s="69">
        <f>AW165/AW171</f>
        <v>3350099.1666666665</v>
      </c>
      <c r="AX176" s="69"/>
      <c r="AY176" s="69"/>
      <c r="AZ176" s="69"/>
      <c r="BA176" s="69"/>
      <c r="BB176" s="69"/>
      <c r="BC176" s="69"/>
      <c r="BD176" s="69"/>
      <c r="BE176" s="69">
        <f>AW176</f>
        <v>3350099.1666666665</v>
      </c>
      <c r="BF176" s="69"/>
      <c r="BG176" s="69"/>
      <c r="BH176" s="69"/>
      <c r="BI176" s="69"/>
      <c r="BJ176" s="69"/>
      <c r="BK176" s="69"/>
      <c r="BL176" s="69"/>
      <c r="BT176" s="51">
        <f>AW176*AW171</f>
        <v>60301785</v>
      </c>
      <c r="BU176" s="51"/>
      <c r="BV176" s="51"/>
      <c r="BW176" s="51"/>
      <c r="BX176" s="51"/>
      <c r="BY176" s="51"/>
      <c r="BZ176" s="51"/>
    </row>
    <row r="177" spans="1:78" ht="21.75" customHeight="1" x14ac:dyDescent="0.2">
      <c r="A177" s="77"/>
      <c r="B177" s="77"/>
      <c r="C177" s="77"/>
      <c r="D177" s="77"/>
      <c r="E177" s="77"/>
      <c r="F177" s="77"/>
      <c r="G177" s="59" t="s">
        <v>123</v>
      </c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1"/>
      <c r="Z177" s="73" t="s">
        <v>50</v>
      </c>
      <c r="AA177" s="73"/>
      <c r="AB177" s="73"/>
      <c r="AC177" s="73"/>
      <c r="AD177" s="73"/>
      <c r="AE177" s="74" t="s">
        <v>63</v>
      </c>
      <c r="AF177" s="67"/>
      <c r="AG177" s="67"/>
      <c r="AH177" s="67"/>
      <c r="AI177" s="67"/>
      <c r="AJ177" s="67"/>
      <c r="AK177" s="67"/>
      <c r="AL177" s="67"/>
      <c r="AM177" s="67"/>
      <c r="AN177" s="68"/>
      <c r="AO177" s="89"/>
      <c r="AP177" s="89"/>
      <c r="AQ177" s="89"/>
      <c r="AR177" s="89"/>
      <c r="AS177" s="89"/>
      <c r="AT177" s="89"/>
      <c r="AU177" s="89"/>
      <c r="AV177" s="89"/>
      <c r="AW177" s="69">
        <f>AW167/AW172</f>
        <v>2669</v>
      </c>
      <c r="AX177" s="69"/>
      <c r="AY177" s="69"/>
      <c r="AZ177" s="69"/>
      <c r="BA177" s="69"/>
      <c r="BB177" s="69"/>
      <c r="BC177" s="69"/>
      <c r="BD177" s="69"/>
      <c r="BE177" s="69">
        <f>AW177</f>
        <v>2669</v>
      </c>
      <c r="BF177" s="69"/>
      <c r="BG177" s="69"/>
      <c r="BH177" s="69"/>
      <c r="BI177" s="69"/>
      <c r="BJ177" s="69"/>
      <c r="BK177" s="69"/>
      <c r="BL177" s="69"/>
      <c r="BT177" s="51">
        <f>AW177*AW172</f>
        <v>1868300</v>
      </c>
      <c r="BU177" s="51"/>
      <c r="BV177" s="51"/>
      <c r="BW177" s="51"/>
      <c r="BX177" s="51"/>
      <c r="BY177" s="51"/>
      <c r="BZ177" s="51"/>
    </row>
    <row r="178" spans="1:78" ht="36" customHeight="1" x14ac:dyDescent="0.2">
      <c r="A178" s="77"/>
      <c r="B178" s="77"/>
      <c r="C178" s="77"/>
      <c r="D178" s="77"/>
      <c r="E178" s="77"/>
      <c r="F178" s="77"/>
      <c r="G178" s="171" t="s">
        <v>223</v>
      </c>
      <c r="H178" s="172" t="s">
        <v>101</v>
      </c>
      <c r="I178" s="172" t="s">
        <v>101</v>
      </c>
      <c r="J178" s="172" t="s">
        <v>101</v>
      </c>
      <c r="K178" s="172" t="s">
        <v>101</v>
      </c>
      <c r="L178" s="172" t="s">
        <v>101</v>
      </c>
      <c r="M178" s="172" t="s">
        <v>101</v>
      </c>
      <c r="N178" s="172" t="s">
        <v>101</v>
      </c>
      <c r="O178" s="172" t="s">
        <v>101</v>
      </c>
      <c r="P178" s="172" t="s">
        <v>101</v>
      </c>
      <c r="Q178" s="172" t="s">
        <v>101</v>
      </c>
      <c r="R178" s="172" t="s">
        <v>101</v>
      </c>
      <c r="S178" s="172" t="s">
        <v>101</v>
      </c>
      <c r="T178" s="172" t="s">
        <v>101</v>
      </c>
      <c r="U178" s="172" t="s">
        <v>101</v>
      </c>
      <c r="V178" s="172" t="s">
        <v>101</v>
      </c>
      <c r="W178" s="172" t="s">
        <v>101</v>
      </c>
      <c r="X178" s="172" t="s">
        <v>101</v>
      </c>
      <c r="Y178" s="173" t="s">
        <v>101</v>
      </c>
      <c r="Z178" s="78" t="s">
        <v>50</v>
      </c>
      <c r="AA178" s="78"/>
      <c r="AB178" s="78"/>
      <c r="AC178" s="78"/>
      <c r="AD178" s="78"/>
      <c r="AE178" s="79" t="s">
        <v>63</v>
      </c>
      <c r="AF178" s="80"/>
      <c r="AG178" s="80"/>
      <c r="AH178" s="80"/>
      <c r="AI178" s="80"/>
      <c r="AJ178" s="80"/>
      <c r="AK178" s="80"/>
      <c r="AL178" s="80"/>
      <c r="AM178" s="80"/>
      <c r="AN178" s="81"/>
      <c r="AO178" s="109"/>
      <c r="AP178" s="109"/>
      <c r="AQ178" s="109"/>
      <c r="AR178" s="109"/>
      <c r="AS178" s="109"/>
      <c r="AT178" s="109"/>
      <c r="AU178" s="109"/>
      <c r="AV178" s="109"/>
      <c r="AW178" s="69">
        <f>AW168/AW173</f>
        <v>3041698.888888889</v>
      </c>
      <c r="AX178" s="69"/>
      <c r="AY178" s="69"/>
      <c r="AZ178" s="69"/>
      <c r="BA178" s="69"/>
      <c r="BB178" s="69"/>
      <c r="BC178" s="69"/>
      <c r="BD178" s="69"/>
      <c r="BE178" s="102">
        <f>AW178</f>
        <v>3041698.888888889</v>
      </c>
      <c r="BF178" s="102"/>
      <c r="BG178" s="102"/>
      <c r="BH178" s="102"/>
      <c r="BI178" s="102"/>
      <c r="BJ178" s="102"/>
      <c r="BK178" s="102"/>
      <c r="BL178" s="102"/>
      <c r="BT178" s="51">
        <f>AW178*AW173</f>
        <v>27375290</v>
      </c>
      <c r="BU178" s="51"/>
      <c r="BV178" s="51"/>
      <c r="BW178" s="51"/>
      <c r="BX178" s="51"/>
      <c r="BY178" s="51"/>
      <c r="BZ178" s="51"/>
    </row>
    <row r="179" spans="1:78" ht="36" customHeight="1" x14ac:dyDescent="0.2">
      <c r="A179" s="77"/>
      <c r="B179" s="77"/>
      <c r="C179" s="77"/>
      <c r="D179" s="77"/>
      <c r="E179" s="77"/>
      <c r="F179" s="77"/>
      <c r="G179" s="199" t="s">
        <v>201</v>
      </c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1" t="s">
        <v>192</v>
      </c>
      <c r="AA179" s="191"/>
      <c r="AB179" s="191"/>
      <c r="AC179" s="191"/>
      <c r="AD179" s="191"/>
      <c r="AE179" s="74" t="s">
        <v>63</v>
      </c>
      <c r="AF179" s="67"/>
      <c r="AG179" s="67"/>
      <c r="AH179" s="67"/>
      <c r="AI179" s="67"/>
      <c r="AJ179" s="67"/>
      <c r="AK179" s="67"/>
      <c r="AL179" s="67"/>
      <c r="AM179" s="67"/>
      <c r="AN179" s="68"/>
      <c r="AO179" s="109"/>
      <c r="AP179" s="109"/>
      <c r="AQ179" s="109"/>
      <c r="AR179" s="109"/>
      <c r="AS179" s="109"/>
      <c r="AT179" s="109"/>
      <c r="AU179" s="109"/>
      <c r="AV179" s="109"/>
      <c r="AW179" s="69">
        <f>AW169/AW174</f>
        <v>5389166.666666667</v>
      </c>
      <c r="AX179" s="69"/>
      <c r="AY179" s="69"/>
      <c r="AZ179" s="69"/>
      <c r="BA179" s="69"/>
      <c r="BB179" s="69"/>
      <c r="BC179" s="69"/>
      <c r="BD179" s="69"/>
      <c r="BE179" s="102">
        <f>AW179</f>
        <v>5389166.666666667</v>
      </c>
      <c r="BF179" s="102"/>
      <c r="BG179" s="102"/>
      <c r="BH179" s="102"/>
      <c r="BI179" s="102"/>
      <c r="BJ179" s="102"/>
      <c r="BK179" s="102"/>
      <c r="BL179" s="102"/>
      <c r="BT179" s="51"/>
      <c r="BU179" s="51"/>
      <c r="BV179" s="51"/>
      <c r="BW179" s="51"/>
      <c r="BX179" s="51"/>
      <c r="BY179" s="51"/>
      <c r="BZ179" s="51"/>
    </row>
    <row r="180" spans="1:78" ht="18.75" customHeight="1" x14ac:dyDescent="0.2">
      <c r="A180" s="77">
        <v>0</v>
      </c>
      <c r="B180" s="77"/>
      <c r="C180" s="77"/>
      <c r="D180" s="77"/>
      <c r="E180" s="77"/>
      <c r="F180" s="77"/>
      <c r="G180" s="144" t="s">
        <v>51</v>
      </c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50"/>
      <c r="Z180" s="180"/>
      <c r="AA180" s="180"/>
      <c r="AB180" s="180"/>
      <c r="AC180" s="180"/>
      <c r="AD180" s="180"/>
      <c r="AE180" s="165"/>
      <c r="AF180" s="91"/>
      <c r="AG180" s="91"/>
      <c r="AH180" s="91"/>
      <c r="AI180" s="91"/>
      <c r="AJ180" s="91"/>
      <c r="AK180" s="91"/>
      <c r="AL180" s="91"/>
      <c r="AM180" s="91"/>
      <c r="AN180" s="92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T180" s="51"/>
      <c r="BU180" s="51"/>
      <c r="BV180" s="51"/>
      <c r="BW180" s="51"/>
      <c r="BX180" s="51"/>
      <c r="BY180" s="51"/>
      <c r="BZ180" s="51"/>
    </row>
    <row r="181" spans="1:78" ht="66" customHeight="1" x14ac:dyDescent="0.2">
      <c r="A181" s="77"/>
      <c r="B181" s="77"/>
      <c r="C181" s="77"/>
      <c r="D181" s="77"/>
      <c r="E181" s="77"/>
      <c r="F181" s="77"/>
      <c r="G181" s="192" t="s">
        <v>102</v>
      </c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73" t="s">
        <v>52</v>
      </c>
      <c r="AA181" s="73"/>
      <c r="AB181" s="73"/>
      <c r="AC181" s="73"/>
      <c r="AD181" s="73"/>
      <c r="AE181" s="74" t="s">
        <v>63</v>
      </c>
      <c r="AF181" s="67"/>
      <c r="AG181" s="67"/>
      <c r="AH181" s="67"/>
      <c r="AI181" s="67"/>
      <c r="AJ181" s="67"/>
      <c r="AK181" s="67"/>
      <c r="AL181" s="67"/>
      <c r="AM181" s="67"/>
      <c r="AN181" s="68"/>
      <c r="AO181" s="89"/>
      <c r="AP181" s="89"/>
      <c r="AQ181" s="89"/>
      <c r="AR181" s="89"/>
      <c r="AS181" s="89"/>
      <c r="AT181" s="89"/>
      <c r="AU181" s="89"/>
      <c r="AV181" s="89"/>
      <c r="AW181" s="82">
        <f>(AK56)/5372119*100</f>
        <v>98.161656508353587</v>
      </c>
      <c r="AX181" s="82"/>
      <c r="AY181" s="82"/>
      <c r="AZ181" s="82"/>
      <c r="BA181" s="82"/>
      <c r="BB181" s="82"/>
      <c r="BC181" s="82"/>
      <c r="BD181" s="82"/>
      <c r="BE181" s="82">
        <f>AW181</f>
        <v>98.161656508353587</v>
      </c>
      <c r="BF181" s="82"/>
      <c r="BG181" s="82"/>
      <c r="BH181" s="82"/>
      <c r="BI181" s="82"/>
      <c r="BJ181" s="82"/>
      <c r="BK181" s="82"/>
      <c r="BL181" s="82"/>
      <c r="BT181" s="51"/>
      <c r="BU181" s="51"/>
      <c r="BV181" s="51"/>
      <c r="BW181" s="51"/>
      <c r="BX181" s="51"/>
      <c r="BY181" s="51"/>
      <c r="BZ181" s="51"/>
    </row>
    <row r="182" spans="1:78" ht="84.75" customHeight="1" x14ac:dyDescent="0.2">
      <c r="A182" s="77"/>
      <c r="B182" s="77"/>
      <c r="C182" s="77"/>
      <c r="D182" s="77"/>
      <c r="E182" s="77"/>
      <c r="F182" s="77"/>
      <c r="G182" s="171" t="s">
        <v>77</v>
      </c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3"/>
      <c r="Z182" s="73" t="s">
        <v>52</v>
      </c>
      <c r="AA182" s="73"/>
      <c r="AB182" s="73"/>
      <c r="AC182" s="73"/>
      <c r="AD182" s="73"/>
      <c r="AE182" s="74" t="s">
        <v>63</v>
      </c>
      <c r="AF182" s="67"/>
      <c r="AG182" s="67"/>
      <c r="AH182" s="67"/>
      <c r="AI182" s="67"/>
      <c r="AJ182" s="67"/>
      <c r="AK182" s="67"/>
      <c r="AL182" s="67"/>
      <c r="AM182" s="67"/>
      <c r="AN182" s="68"/>
      <c r="AO182" s="89"/>
      <c r="AP182" s="89"/>
      <c r="AQ182" s="89"/>
      <c r="AR182" s="89"/>
      <c r="AS182" s="89"/>
      <c r="AT182" s="89"/>
      <c r="AU182" s="89"/>
      <c r="AV182" s="89"/>
      <c r="AW182" s="82">
        <f>(AK57+1215634.87)/3193463*100</f>
        <v>53.723336390620467</v>
      </c>
      <c r="AX182" s="82"/>
      <c r="AY182" s="82"/>
      <c r="AZ182" s="82"/>
      <c r="BA182" s="82"/>
      <c r="BB182" s="82"/>
      <c r="BC182" s="82"/>
      <c r="BD182" s="82"/>
      <c r="BE182" s="82">
        <f>AW182</f>
        <v>53.723336390620467</v>
      </c>
      <c r="BF182" s="82"/>
      <c r="BG182" s="82"/>
      <c r="BH182" s="82"/>
      <c r="BI182" s="82"/>
      <c r="BJ182" s="82"/>
      <c r="BK182" s="82"/>
      <c r="BL182" s="82"/>
      <c r="BT182" s="51"/>
      <c r="BU182" s="51"/>
      <c r="BV182" s="51"/>
      <c r="BW182" s="51"/>
      <c r="BX182" s="51"/>
      <c r="BY182" s="51"/>
      <c r="BZ182" s="51"/>
    </row>
    <row r="183" spans="1:78" ht="51.75" customHeight="1" x14ac:dyDescent="0.2">
      <c r="A183" s="77"/>
      <c r="B183" s="77"/>
      <c r="C183" s="77"/>
      <c r="D183" s="77"/>
      <c r="E183" s="77"/>
      <c r="F183" s="77"/>
      <c r="G183" s="171" t="s">
        <v>103</v>
      </c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3"/>
      <c r="Z183" s="73" t="s">
        <v>52</v>
      </c>
      <c r="AA183" s="73"/>
      <c r="AB183" s="73"/>
      <c r="AC183" s="73"/>
      <c r="AD183" s="73"/>
      <c r="AE183" s="74" t="s">
        <v>63</v>
      </c>
      <c r="AF183" s="67"/>
      <c r="AG183" s="67"/>
      <c r="AH183" s="67"/>
      <c r="AI183" s="67"/>
      <c r="AJ183" s="67"/>
      <c r="AK183" s="67"/>
      <c r="AL183" s="67"/>
      <c r="AM183" s="67"/>
      <c r="AN183" s="68"/>
      <c r="AO183" s="89"/>
      <c r="AP183" s="89"/>
      <c r="AQ183" s="89"/>
      <c r="AR183" s="89"/>
      <c r="AS183" s="89"/>
      <c r="AT183" s="89"/>
      <c r="AU183" s="89"/>
      <c r="AV183" s="89"/>
      <c r="AW183" s="82">
        <f>AK58/7772411*100</f>
        <v>89.707183523876949</v>
      </c>
      <c r="AX183" s="82"/>
      <c r="AY183" s="82"/>
      <c r="AZ183" s="82"/>
      <c r="BA183" s="82"/>
      <c r="BB183" s="82"/>
      <c r="BC183" s="82"/>
      <c r="BD183" s="82"/>
      <c r="BE183" s="82">
        <f>AW183</f>
        <v>89.707183523876949</v>
      </c>
      <c r="BF183" s="82"/>
      <c r="BG183" s="82"/>
      <c r="BH183" s="82"/>
      <c r="BI183" s="82"/>
      <c r="BJ183" s="82"/>
      <c r="BK183" s="82"/>
      <c r="BL183" s="82"/>
      <c r="BT183" s="51"/>
      <c r="BU183" s="51"/>
      <c r="BV183" s="51"/>
      <c r="BW183" s="51"/>
      <c r="BX183" s="51"/>
      <c r="BY183" s="51"/>
      <c r="BZ183" s="51"/>
    </row>
    <row r="184" spans="1:78" ht="63.75" customHeight="1" x14ac:dyDescent="0.2">
      <c r="A184" s="77"/>
      <c r="B184" s="77"/>
      <c r="C184" s="77"/>
      <c r="D184" s="77"/>
      <c r="E184" s="77"/>
      <c r="F184" s="77"/>
      <c r="G184" s="171" t="s">
        <v>104</v>
      </c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3"/>
      <c r="Z184" s="73" t="s">
        <v>52</v>
      </c>
      <c r="AA184" s="73"/>
      <c r="AB184" s="73"/>
      <c r="AC184" s="73"/>
      <c r="AD184" s="73"/>
      <c r="AE184" s="74" t="s">
        <v>63</v>
      </c>
      <c r="AF184" s="67"/>
      <c r="AG184" s="67"/>
      <c r="AH184" s="67"/>
      <c r="AI184" s="67"/>
      <c r="AJ184" s="67"/>
      <c r="AK184" s="67"/>
      <c r="AL184" s="67"/>
      <c r="AM184" s="67"/>
      <c r="AN184" s="68"/>
      <c r="AO184" s="89"/>
      <c r="AP184" s="89"/>
      <c r="AQ184" s="89"/>
      <c r="AR184" s="89"/>
      <c r="AS184" s="89"/>
      <c r="AT184" s="89"/>
      <c r="AU184" s="89"/>
      <c r="AV184" s="89"/>
      <c r="AW184" s="82">
        <f>AK59/9279628*100</f>
        <v>100</v>
      </c>
      <c r="AX184" s="82"/>
      <c r="AY184" s="82"/>
      <c r="AZ184" s="82"/>
      <c r="BA184" s="82"/>
      <c r="BB184" s="82"/>
      <c r="BC184" s="82"/>
      <c r="BD184" s="82"/>
      <c r="BE184" s="82">
        <f t="shared" ref="BE184:BE192" si="10">AW184</f>
        <v>100</v>
      </c>
      <c r="BF184" s="82"/>
      <c r="BG184" s="82"/>
      <c r="BH184" s="82"/>
      <c r="BI184" s="82"/>
      <c r="BJ184" s="82"/>
      <c r="BK184" s="82"/>
      <c r="BL184" s="82"/>
      <c r="BT184" s="51"/>
      <c r="BU184" s="51"/>
      <c r="BV184" s="51"/>
      <c r="BW184" s="51"/>
      <c r="BX184" s="51"/>
      <c r="BY184" s="51"/>
      <c r="BZ184" s="51"/>
    </row>
    <row r="185" spans="1:78" ht="51.75" customHeight="1" x14ac:dyDescent="0.2">
      <c r="A185" s="77"/>
      <c r="B185" s="77"/>
      <c r="C185" s="77"/>
      <c r="D185" s="77"/>
      <c r="E185" s="77"/>
      <c r="F185" s="77"/>
      <c r="G185" s="171" t="s">
        <v>105</v>
      </c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3"/>
      <c r="Z185" s="73" t="s">
        <v>52</v>
      </c>
      <c r="AA185" s="73"/>
      <c r="AB185" s="73"/>
      <c r="AC185" s="73"/>
      <c r="AD185" s="73"/>
      <c r="AE185" s="74" t="s">
        <v>63</v>
      </c>
      <c r="AF185" s="67"/>
      <c r="AG185" s="67"/>
      <c r="AH185" s="67"/>
      <c r="AI185" s="67"/>
      <c r="AJ185" s="67"/>
      <c r="AK185" s="67"/>
      <c r="AL185" s="67"/>
      <c r="AM185" s="67"/>
      <c r="AN185" s="68"/>
      <c r="AO185" s="89"/>
      <c r="AP185" s="89"/>
      <c r="AQ185" s="89"/>
      <c r="AR185" s="89"/>
      <c r="AS185" s="89"/>
      <c r="AT185" s="89"/>
      <c r="AU185" s="89"/>
      <c r="AV185" s="89"/>
      <c r="AW185" s="82">
        <f>AK60/1414397*100</f>
        <v>100</v>
      </c>
      <c r="AX185" s="82"/>
      <c r="AY185" s="82"/>
      <c r="AZ185" s="82"/>
      <c r="BA185" s="82"/>
      <c r="BB185" s="82"/>
      <c r="BC185" s="82"/>
      <c r="BD185" s="82"/>
      <c r="BE185" s="82">
        <f t="shared" si="10"/>
        <v>100</v>
      </c>
      <c r="BF185" s="82"/>
      <c r="BG185" s="82"/>
      <c r="BH185" s="82"/>
      <c r="BI185" s="82"/>
      <c r="BJ185" s="82"/>
      <c r="BK185" s="82"/>
      <c r="BL185" s="82"/>
      <c r="BT185" s="51"/>
      <c r="BU185" s="51"/>
      <c r="BV185" s="51"/>
      <c r="BW185" s="51"/>
      <c r="BX185" s="51"/>
      <c r="BY185" s="51"/>
      <c r="BZ185" s="51"/>
    </row>
    <row r="186" spans="1:78" ht="51" customHeight="1" x14ac:dyDescent="0.2">
      <c r="A186" s="77"/>
      <c r="B186" s="77"/>
      <c r="C186" s="77"/>
      <c r="D186" s="77"/>
      <c r="E186" s="77"/>
      <c r="F186" s="77"/>
      <c r="G186" s="171" t="s">
        <v>106</v>
      </c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3"/>
      <c r="Z186" s="73" t="s">
        <v>52</v>
      </c>
      <c r="AA186" s="73"/>
      <c r="AB186" s="73"/>
      <c r="AC186" s="73"/>
      <c r="AD186" s="73"/>
      <c r="AE186" s="74" t="s">
        <v>63</v>
      </c>
      <c r="AF186" s="67"/>
      <c r="AG186" s="67"/>
      <c r="AH186" s="67"/>
      <c r="AI186" s="67"/>
      <c r="AJ186" s="67"/>
      <c r="AK186" s="67"/>
      <c r="AL186" s="67"/>
      <c r="AM186" s="67"/>
      <c r="AN186" s="68"/>
      <c r="AO186" s="89"/>
      <c r="AP186" s="89"/>
      <c r="AQ186" s="89"/>
      <c r="AR186" s="89"/>
      <c r="AS186" s="89"/>
      <c r="AT186" s="89"/>
      <c r="AU186" s="89"/>
      <c r="AV186" s="89"/>
      <c r="AW186" s="82">
        <f>AK61/1102662*100</f>
        <v>100</v>
      </c>
      <c r="AX186" s="82"/>
      <c r="AY186" s="82"/>
      <c r="AZ186" s="82"/>
      <c r="BA186" s="82"/>
      <c r="BB186" s="82"/>
      <c r="BC186" s="82"/>
      <c r="BD186" s="82"/>
      <c r="BE186" s="82">
        <f t="shared" si="10"/>
        <v>100</v>
      </c>
      <c r="BF186" s="82"/>
      <c r="BG186" s="82"/>
      <c r="BH186" s="82"/>
      <c r="BI186" s="82"/>
      <c r="BJ186" s="82"/>
      <c r="BK186" s="82"/>
      <c r="BL186" s="82"/>
      <c r="BT186" s="51"/>
      <c r="BU186" s="51"/>
      <c r="BV186" s="51"/>
      <c r="BW186" s="51"/>
      <c r="BX186" s="51"/>
      <c r="BY186" s="51"/>
      <c r="BZ186" s="51"/>
    </row>
    <row r="187" spans="1:78" ht="66" customHeight="1" x14ac:dyDescent="0.2">
      <c r="A187" s="77"/>
      <c r="B187" s="77"/>
      <c r="C187" s="77"/>
      <c r="D187" s="77"/>
      <c r="E187" s="77"/>
      <c r="F187" s="77"/>
      <c r="G187" s="171" t="s">
        <v>107</v>
      </c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3"/>
      <c r="Z187" s="73" t="s">
        <v>52</v>
      </c>
      <c r="AA187" s="73"/>
      <c r="AB187" s="73"/>
      <c r="AC187" s="73"/>
      <c r="AD187" s="73"/>
      <c r="AE187" s="74" t="s">
        <v>63</v>
      </c>
      <c r="AF187" s="67"/>
      <c r="AG187" s="67"/>
      <c r="AH187" s="67"/>
      <c r="AI187" s="67"/>
      <c r="AJ187" s="67"/>
      <c r="AK187" s="67"/>
      <c r="AL187" s="67"/>
      <c r="AM187" s="67"/>
      <c r="AN187" s="68"/>
      <c r="AO187" s="89"/>
      <c r="AP187" s="89"/>
      <c r="AQ187" s="89"/>
      <c r="AR187" s="89"/>
      <c r="AS187" s="89"/>
      <c r="AT187" s="89"/>
      <c r="AU187" s="89"/>
      <c r="AV187" s="89"/>
      <c r="AW187" s="82">
        <f>AK62/2295880*100</f>
        <v>100</v>
      </c>
      <c r="AX187" s="82"/>
      <c r="AY187" s="82"/>
      <c r="AZ187" s="82"/>
      <c r="BA187" s="82"/>
      <c r="BB187" s="82"/>
      <c r="BC187" s="82"/>
      <c r="BD187" s="82"/>
      <c r="BE187" s="82">
        <f t="shared" si="10"/>
        <v>100</v>
      </c>
      <c r="BF187" s="82"/>
      <c r="BG187" s="82"/>
      <c r="BH187" s="82"/>
      <c r="BI187" s="82"/>
      <c r="BJ187" s="82"/>
      <c r="BK187" s="82"/>
      <c r="BL187" s="82"/>
      <c r="BT187" s="51"/>
      <c r="BU187" s="51"/>
      <c r="BV187" s="51"/>
      <c r="BW187" s="51"/>
      <c r="BX187" s="51"/>
      <c r="BY187" s="51"/>
      <c r="BZ187" s="51"/>
    </row>
    <row r="188" spans="1:78" ht="51" customHeight="1" x14ac:dyDescent="0.2">
      <c r="A188" s="77"/>
      <c r="B188" s="77"/>
      <c r="C188" s="77"/>
      <c r="D188" s="77"/>
      <c r="E188" s="77"/>
      <c r="F188" s="77"/>
      <c r="G188" s="171" t="s">
        <v>182</v>
      </c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3"/>
      <c r="Z188" s="73" t="s">
        <v>52</v>
      </c>
      <c r="AA188" s="73"/>
      <c r="AB188" s="73"/>
      <c r="AC188" s="73"/>
      <c r="AD188" s="73"/>
      <c r="AE188" s="74" t="s">
        <v>63</v>
      </c>
      <c r="AF188" s="67"/>
      <c r="AG188" s="67"/>
      <c r="AH188" s="67"/>
      <c r="AI188" s="67"/>
      <c r="AJ188" s="67"/>
      <c r="AK188" s="67"/>
      <c r="AL188" s="67"/>
      <c r="AM188" s="67"/>
      <c r="AN188" s="68"/>
      <c r="AO188" s="89"/>
      <c r="AP188" s="89"/>
      <c r="AQ188" s="89"/>
      <c r="AR188" s="89"/>
      <c r="AS188" s="89"/>
      <c r="AT188" s="89"/>
      <c r="AU188" s="89"/>
      <c r="AV188" s="89"/>
      <c r="AW188" s="82">
        <f>AK63/130655*100</f>
        <v>100</v>
      </c>
      <c r="AX188" s="82"/>
      <c r="AY188" s="82"/>
      <c r="AZ188" s="82"/>
      <c r="BA188" s="82"/>
      <c r="BB188" s="82"/>
      <c r="BC188" s="82"/>
      <c r="BD188" s="82"/>
      <c r="BE188" s="82">
        <f t="shared" si="10"/>
        <v>100</v>
      </c>
      <c r="BF188" s="82"/>
      <c r="BG188" s="82"/>
      <c r="BH188" s="82"/>
      <c r="BI188" s="82"/>
      <c r="BJ188" s="82"/>
      <c r="BK188" s="82"/>
      <c r="BL188" s="82"/>
      <c r="BT188" s="51"/>
      <c r="BU188" s="51"/>
      <c r="BV188" s="51"/>
      <c r="BW188" s="51"/>
      <c r="BX188" s="51"/>
      <c r="BY188" s="51"/>
      <c r="BZ188" s="51"/>
    </row>
    <row r="189" spans="1:78" ht="48.75" customHeight="1" x14ac:dyDescent="0.2">
      <c r="A189" s="77"/>
      <c r="B189" s="77"/>
      <c r="C189" s="77"/>
      <c r="D189" s="77"/>
      <c r="E189" s="77"/>
      <c r="F189" s="77"/>
      <c r="G189" s="171" t="s">
        <v>108</v>
      </c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3"/>
      <c r="Z189" s="73" t="s">
        <v>52</v>
      </c>
      <c r="AA189" s="73"/>
      <c r="AB189" s="73"/>
      <c r="AC189" s="73"/>
      <c r="AD189" s="73"/>
      <c r="AE189" s="74" t="s">
        <v>63</v>
      </c>
      <c r="AF189" s="67"/>
      <c r="AG189" s="67"/>
      <c r="AH189" s="67"/>
      <c r="AI189" s="67"/>
      <c r="AJ189" s="67"/>
      <c r="AK189" s="67"/>
      <c r="AL189" s="67"/>
      <c r="AM189" s="67"/>
      <c r="AN189" s="68"/>
      <c r="AO189" s="89"/>
      <c r="AP189" s="89"/>
      <c r="AQ189" s="89"/>
      <c r="AR189" s="89"/>
      <c r="AS189" s="89"/>
      <c r="AT189" s="89"/>
      <c r="AU189" s="89"/>
      <c r="AV189" s="89"/>
      <c r="AW189" s="82">
        <f>AK64/294266*100</f>
        <v>100</v>
      </c>
      <c r="AX189" s="82"/>
      <c r="AY189" s="82"/>
      <c r="AZ189" s="82"/>
      <c r="BA189" s="82"/>
      <c r="BB189" s="82"/>
      <c r="BC189" s="82"/>
      <c r="BD189" s="82"/>
      <c r="BE189" s="82">
        <f t="shared" si="10"/>
        <v>100</v>
      </c>
      <c r="BF189" s="82"/>
      <c r="BG189" s="82"/>
      <c r="BH189" s="82"/>
      <c r="BI189" s="82"/>
      <c r="BJ189" s="82"/>
      <c r="BK189" s="82"/>
      <c r="BL189" s="82"/>
      <c r="BT189" s="51"/>
      <c r="BU189" s="51"/>
      <c r="BV189" s="51"/>
      <c r="BW189" s="51"/>
      <c r="BX189" s="51"/>
      <c r="BY189" s="51"/>
      <c r="BZ189" s="51"/>
    </row>
    <row r="190" spans="1:78" ht="63.75" customHeight="1" x14ac:dyDescent="0.2">
      <c r="A190" s="77"/>
      <c r="B190" s="77"/>
      <c r="C190" s="77"/>
      <c r="D190" s="77"/>
      <c r="E190" s="77"/>
      <c r="F190" s="77"/>
      <c r="G190" s="171" t="s">
        <v>109</v>
      </c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3"/>
      <c r="Z190" s="73" t="s">
        <v>52</v>
      </c>
      <c r="AA190" s="73"/>
      <c r="AB190" s="73"/>
      <c r="AC190" s="73"/>
      <c r="AD190" s="73"/>
      <c r="AE190" s="74" t="s">
        <v>63</v>
      </c>
      <c r="AF190" s="67"/>
      <c r="AG190" s="67"/>
      <c r="AH190" s="67"/>
      <c r="AI190" s="67"/>
      <c r="AJ190" s="67"/>
      <c r="AK190" s="67"/>
      <c r="AL190" s="67"/>
      <c r="AM190" s="67"/>
      <c r="AN190" s="68"/>
      <c r="AO190" s="89"/>
      <c r="AP190" s="89"/>
      <c r="AQ190" s="89"/>
      <c r="AR190" s="89"/>
      <c r="AS190" s="89"/>
      <c r="AT190" s="89"/>
      <c r="AU190" s="89"/>
      <c r="AV190" s="89"/>
      <c r="AW190" s="82">
        <f>AK65/17944150*100</f>
        <v>100</v>
      </c>
      <c r="AX190" s="82"/>
      <c r="AY190" s="82"/>
      <c r="AZ190" s="82"/>
      <c r="BA190" s="82"/>
      <c r="BB190" s="82"/>
      <c r="BC190" s="82"/>
      <c r="BD190" s="82"/>
      <c r="BE190" s="82">
        <f t="shared" si="10"/>
        <v>100</v>
      </c>
      <c r="BF190" s="82"/>
      <c r="BG190" s="82"/>
      <c r="BH190" s="82"/>
      <c r="BI190" s="82"/>
      <c r="BJ190" s="82"/>
      <c r="BK190" s="82"/>
      <c r="BL190" s="82"/>
      <c r="BT190" s="51"/>
      <c r="BU190" s="51"/>
      <c r="BV190" s="51"/>
      <c r="BW190" s="51"/>
      <c r="BX190" s="51"/>
      <c r="BY190" s="51"/>
      <c r="BZ190" s="51"/>
    </row>
    <row r="191" spans="1:78" ht="65.25" customHeight="1" x14ac:dyDescent="0.2">
      <c r="A191" s="77"/>
      <c r="B191" s="77"/>
      <c r="C191" s="77"/>
      <c r="D191" s="77"/>
      <c r="E191" s="77"/>
      <c r="F191" s="77"/>
      <c r="G191" s="171" t="s">
        <v>110</v>
      </c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3"/>
      <c r="Z191" s="73" t="s">
        <v>52</v>
      </c>
      <c r="AA191" s="73"/>
      <c r="AB191" s="73"/>
      <c r="AC191" s="73"/>
      <c r="AD191" s="73"/>
      <c r="AE191" s="74" t="s">
        <v>63</v>
      </c>
      <c r="AF191" s="67"/>
      <c r="AG191" s="67"/>
      <c r="AH191" s="67"/>
      <c r="AI191" s="67"/>
      <c r="AJ191" s="67"/>
      <c r="AK191" s="67"/>
      <c r="AL191" s="67"/>
      <c r="AM191" s="67"/>
      <c r="AN191" s="68"/>
      <c r="AO191" s="89"/>
      <c r="AP191" s="89"/>
      <c r="AQ191" s="89"/>
      <c r="AR191" s="89"/>
      <c r="AS191" s="89"/>
      <c r="AT191" s="89"/>
      <c r="AU191" s="89"/>
      <c r="AV191" s="89"/>
      <c r="AW191" s="82">
        <f>AK66/5736181*100</f>
        <v>63.122920981747264</v>
      </c>
      <c r="AX191" s="82"/>
      <c r="AY191" s="82"/>
      <c r="AZ191" s="82"/>
      <c r="BA191" s="82"/>
      <c r="BB191" s="82"/>
      <c r="BC191" s="82"/>
      <c r="BD191" s="82"/>
      <c r="BE191" s="82">
        <f t="shared" si="10"/>
        <v>63.122920981747264</v>
      </c>
      <c r="BF191" s="82"/>
      <c r="BG191" s="82"/>
      <c r="BH191" s="82"/>
      <c r="BI191" s="82"/>
      <c r="BJ191" s="82"/>
      <c r="BK191" s="82"/>
      <c r="BL191" s="82"/>
      <c r="BT191" s="51"/>
      <c r="BU191" s="51"/>
      <c r="BV191" s="51"/>
      <c r="BW191" s="51"/>
      <c r="BX191" s="51"/>
      <c r="BY191" s="51"/>
      <c r="BZ191" s="51"/>
    </row>
    <row r="192" spans="1:78" ht="65.25" customHeight="1" x14ac:dyDescent="0.2">
      <c r="A192" s="77"/>
      <c r="B192" s="77"/>
      <c r="C192" s="77"/>
      <c r="D192" s="77"/>
      <c r="E192" s="77"/>
      <c r="F192" s="77"/>
      <c r="G192" s="171" t="s">
        <v>111</v>
      </c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3"/>
      <c r="Z192" s="73" t="s">
        <v>52</v>
      </c>
      <c r="AA192" s="73"/>
      <c r="AB192" s="73"/>
      <c r="AC192" s="73"/>
      <c r="AD192" s="73"/>
      <c r="AE192" s="74" t="s">
        <v>63</v>
      </c>
      <c r="AF192" s="67"/>
      <c r="AG192" s="67"/>
      <c r="AH192" s="67"/>
      <c r="AI192" s="67"/>
      <c r="AJ192" s="67"/>
      <c r="AK192" s="67"/>
      <c r="AL192" s="67"/>
      <c r="AM192" s="67"/>
      <c r="AN192" s="68"/>
      <c r="AO192" s="89"/>
      <c r="AP192" s="89"/>
      <c r="AQ192" s="89"/>
      <c r="AR192" s="89"/>
      <c r="AS192" s="89"/>
      <c r="AT192" s="89"/>
      <c r="AU192" s="89"/>
      <c r="AV192" s="89"/>
      <c r="AW192" s="82">
        <f>AK67/1063241*100</f>
        <v>100</v>
      </c>
      <c r="AX192" s="82"/>
      <c r="AY192" s="82"/>
      <c r="AZ192" s="82"/>
      <c r="BA192" s="82"/>
      <c r="BB192" s="82"/>
      <c r="BC192" s="82"/>
      <c r="BD192" s="82"/>
      <c r="BE192" s="82">
        <f t="shared" si="10"/>
        <v>100</v>
      </c>
      <c r="BF192" s="82"/>
      <c r="BG192" s="82"/>
      <c r="BH192" s="82"/>
      <c r="BI192" s="82"/>
      <c r="BJ192" s="82"/>
      <c r="BK192" s="82"/>
      <c r="BL192" s="82"/>
      <c r="BT192" s="51"/>
      <c r="BU192" s="51"/>
      <c r="BV192" s="51"/>
      <c r="BW192" s="51"/>
      <c r="BX192" s="51"/>
      <c r="BY192" s="51"/>
      <c r="BZ192" s="51"/>
    </row>
    <row r="193" spans="1:78" ht="65.25" customHeight="1" x14ac:dyDescent="0.2">
      <c r="A193" s="77"/>
      <c r="B193" s="77"/>
      <c r="C193" s="77"/>
      <c r="D193" s="77"/>
      <c r="E193" s="77"/>
      <c r="F193" s="77"/>
      <c r="G193" s="171" t="s">
        <v>224</v>
      </c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3"/>
      <c r="Z193" s="73" t="s">
        <v>52</v>
      </c>
      <c r="AA193" s="73"/>
      <c r="AB193" s="73"/>
      <c r="AC193" s="73"/>
      <c r="AD193" s="73"/>
      <c r="AE193" s="74" t="s">
        <v>63</v>
      </c>
      <c r="AF193" s="67"/>
      <c r="AG193" s="67"/>
      <c r="AH193" s="67"/>
      <c r="AI193" s="67"/>
      <c r="AJ193" s="67"/>
      <c r="AK193" s="67"/>
      <c r="AL193" s="67"/>
      <c r="AM193" s="67"/>
      <c r="AN193" s="68"/>
      <c r="AO193" s="89"/>
      <c r="AP193" s="89"/>
      <c r="AQ193" s="89"/>
      <c r="AR193" s="89"/>
      <c r="AS193" s="89"/>
      <c r="AT193" s="89"/>
      <c r="AU193" s="89"/>
      <c r="AV193" s="89"/>
      <c r="AW193" s="82">
        <f>(AK73+362316.88)/2163176*100</f>
        <v>52.759316856326066</v>
      </c>
      <c r="AX193" s="82"/>
      <c r="AY193" s="82"/>
      <c r="AZ193" s="82"/>
      <c r="BA193" s="82"/>
      <c r="BB193" s="82"/>
      <c r="BC193" s="82"/>
      <c r="BD193" s="82"/>
      <c r="BE193" s="82">
        <f>AW193</f>
        <v>52.759316856326066</v>
      </c>
      <c r="BF193" s="82"/>
      <c r="BG193" s="82"/>
      <c r="BH193" s="82"/>
      <c r="BI193" s="82"/>
      <c r="BJ193" s="82"/>
      <c r="BK193" s="82"/>
      <c r="BL193" s="82"/>
      <c r="BT193" s="51"/>
      <c r="BU193" s="51"/>
      <c r="BV193" s="51"/>
      <c r="BW193" s="51"/>
      <c r="BX193" s="51"/>
      <c r="BY193" s="51"/>
      <c r="BZ193" s="51"/>
    </row>
    <row r="194" spans="1:78" ht="65.25" customHeight="1" x14ac:dyDescent="0.2">
      <c r="A194" s="77"/>
      <c r="B194" s="77"/>
      <c r="C194" s="77"/>
      <c r="D194" s="77"/>
      <c r="E194" s="77"/>
      <c r="F194" s="77"/>
      <c r="G194" s="171" t="s">
        <v>225</v>
      </c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3"/>
      <c r="Z194" s="73" t="s">
        <v>52</v>
      </c>
      <c r="AA194" s="73"/>
      <c r="AB194" s="73"/>
      <c r="AC194" s="73"/>
      <c r="AD194" s="73"/>
      <c r="AE194" s="74" t="s">
        <v>63</v>
      </c>
      <c r="AF194" s="67"/>
      <c r="AG194" s="67"/>
      <c r="AH194" s="67"/>
      <c r="AI194" s="67"/>
      <c r="AJ194" s="67"/>
      <c r="AK194" s="67"/>
      <c r="AL194" s="67"/>
      <c r="AM194" s="67"/>
      <c r="AN194" s="68"/>
      <c r="AO194" s="89"/>
      <c r="AP194" s="89"/>
      <c r="AQ194" s="89"/>
      <c r="AR194" s="89"/>
      <c r="AS194" s="89"/>
      <c r="AT194" s="89"/>
      <c r="AU194" s="89"/>
      <c r="AV194" s="89"/>
      <c r="AW194" s="82">
        <f>AK74/990371*100</f>
        <v>10.801810634600569</v>
      </c>
      <c r="AX194" s="82"/>
      <c r="AY194" s="82"/>
      <c r="AZ194" s="82"/>
      <c r="BA194" s="82"/>
      <c r="BB194" s="82"/>
      <c r="BC194" s="82"/>
      <c r="BD194" s="82"/>
      <c r="BE194" s="82">
        <f>AW194</f>
        <v>10.801810634600569</v>
      </c>
      <c r="BF194" s="82"/>
      <c r="BG194" s="82"/>
      <c r="BH194" s="82"/>
      <c r="BI194" s="82"/>
      <c r="BJ194" s="82"/>
      <c r="BK194" s="82"/>
      <c r="BL194" s="82"/>
      <c r="BT194" s="51"/>
      <c r="BU194" s="51"/>
      <c r="BV194" s="51"/>
      <c r="BW194" s="51"/>
      <c r="BX194" s="51"/>
      <c r="BY194" s="51"/>
      <c r="BZ194" s="51"/>
    </row>
    <row r="195" spans="1:78" ht="65.25" customHeight="1" x14ac:dyDescent="0.2">
      <c r="A195" s="77"/>
      <c r="B195" s="77"/>
      <c r="C195" s="77"/>
      <c r="D195" s="77"/>
      <c r="E195" s="77"/>
      <c r="F195" s="77"/>
      <c r="G195" s="171" t="s">
        <v>226</v>
      </c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3"/>
      <c r="Z195" s="73" t="s">
        <v>52</v>
      </c>
      <c r="AA195" s="73"/>
      <c r="AB195" s="73"/>
      <c r="AC195" s="73"/>
      <c r="AD195" s="73"/>
      <c r="AE195" s="74" t="s">
        <v>63</v>
      </c>
      <c r="AF195" s="67"/>
      <c r="AG195" s="67"/>
      <c r="AH195" s="67"/>
      <c r="AI195" s="67"/>
      <c r="AJ195" s="67"/>
      <c r="AK195" s="67"/>
      <c r="AL195" s="67"/>
      <c r="AM195" s="67"/>
      <c r="AN195" s="68"/>
      <c r="AO195" s="89"/>
      <c r="AP195" s="89"/>
      <c r="AQ195" s="89"/>
      <c r="AR195" s="89"/>
      <c r="AS195" s="89"/>
      <c r="AT195" s="89"/>
      <c r="AU195" s="89"/>
      <c r="AV195" s="89"/>
      <c r="AW195" s="82">
        <f>AK77/2915336*100</f>
        <v>100</v>
      </c>
      <c r="AX195" s="82"/>
      <c r="AY195" s="82"/>
      <c r="AZ195" s="82"/>
      <c r="BA195" s="82"/>
      <c r="BB195" s="82"/>
      <c r="BC195" s="82"/>
      <c r="BD195" s="82"/>
      <c r="BE195" s="82">
        <f>AW195</f>
        <v>100</v>
      </c>
      <c r="BF195" s="82"/>
      <c r="BG195" s="82"/>
      <c r="BH195" s="82"/>
      <c r="BI195" s="82"/>
      <c r="BJ195" s="82"/>
      <c r="BK195" s="82"/>
      <c r="BL195" s="82"/>
      <c r="BT195" s="51"/>
      <c r="BU195" s="51"/>
      <c r="BV195" s="51"/>
      <c r="BW195" s="51"/>
      <c r="BX195" s="51"/>
      <c r="BY195" s="51"/>
      <c r="BZ195" s="51"/>
    </row>
    <row r="196" spans="1:78" ht="65.25" customHeight="1" x14ac:dyDescent="0.2">
      <c r="A196" s="77"/>
      <c r="B196" s="77"/>
      <c r="C196" s="77"/>
      <c r="D196" s="77"/>
      <c r="E196" s="77"/>
      <c r="F196" s="77"/>
      <c r="G196" s="171" t="s">
        <v>227</v>
      </c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3"/>
      <c r="Z196" s="73" t="s">
        <v>52</v>
      </c>
      <c r="AA196" s="73"/>
      <c r="AB196" s="73"/>
      <c r="AC196" s="73"/>
      <c r="AD196" s="73"/>
      <c r="AE196" s="74" t="s">
        <v>63</v>
      </c>
      <c r="AF196" s="67"/>
      <c r="AG196" s="67"/>
      <c r="AH196" s="67"/>
      <c r="AI196" s="67"/>
      <c r="AJ196" s="67"/>
      <c r="AK196" s="67"/>
      <c r="AL196" s="67"/>
      <c r="AM196" s="67"/>
      <c r="AN196" s="68"/>
      <c r="AO196" s="89"/>
      <c r="AP196" s="89"/>
      <c r="AQ196" s="89"/>
      <c r="AR196" s="89"/>
      <c r="AS196" s="89"/>
      <c r="AT196" s="89"/>
      <c r="AU196" s="89"/>
      <c r="AV196" s="89"/>
      <c r="AW196" s="82">
        <f>AK78/21842639*100</f>
        <v>26.970880212780152</v>
      </c>
      <c r="AX196" s="82"/>
      <c r="AY196" s="82"/>
      <c r="AZ196" s="82"/>
      <c r="BA196" s="82"/>
      <c r="BB196" s="82"/>
      <c r="BC196" s="82"/>
      <c r="BD196" s="82"/>
      <c r="BE196" s="82">
        <f>AW196</f>
        <v>26.970880212780152</v>
      </c>
      <c r="BF196" s="82"/>
      <c r="BG196" s="82"/>
      <c r="BH196" s="82"/>
      <c r="BI196" s="82"/>
      <c r="BJ196" s="82"/>
      <c r="BK196" s="82"/>
      <c r="BL196" s="82"/>
      <c r="BT196" s="51"/>
      <c r="BU196" s="51"/>
      <c r="BV196" s="51"/>
      <c r="BW196" s="51"/>
      <c r="BX196" s="51"/>
      <c r="BY196" s="51"/>
      <c r="BZ196" s="51"/>
    </row>
    <row r="197" spans="1:78" ht="51.75" customHeight="1" x14ac:dyDescent="0.2">
      <c r="A197" s="77"/>
      <c r="B197" s="77"/>
      <c r="C197" s="77"/>
      <c r="D197" s="77"/>
      <c r="E197" s="77"/>
      <c r="F197" s="77"/>
      <c r="G197" s="171" t="s">
        <v>228</v>
      </c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3"/>
      <c r="Z197" s="73" t="s">
        <v>52</v>
      </c>
      <c r="AA197" s="73"/>
      <c r="AB197" s="73"/>
      <c r="AC197" s="73"/>
      <c r="AD197" s="73"/>
      <c r="AE197" s="74" t="s">
        <v>63</v>
      </c>
      <c r="AF197" s="67"/>
      <c r="AG197" s="67"/>
      <c r="AH197" s="67"/>
      <c r="AI197" s="67"/>
      <c r="AJ197" s="67"/>
      <c r="AK197" s="67"/>
      <c r="AL197" s="67"/>
      <c r="AM197" s="67"/>
      <c r="AN197" s="68"/>
      <c r="AO197" s="89"/>
      <c r="AP197" s="89"/>
      <c r="AQ197" s="89"/>
      <c r="AR197" s="89"/>
      <c r="AS197" s="89"/>
      <c r="AT197" s="89"/>
      <c r="AU197" s="89"/>
      <c r="AV197" s="89"/>
      <c r="AW197" s="82">
        <f>1165856.81/1442309*100</f>
        <v>80.832665538383253</v>
      </c>
      <c r="AX197" s="82"/>
      <c r="AY197" s="82"/>
      <c r="AZ197" s="82"/>
      <c r="BA197" s="82"/>
      <c r="BB197" s="82"/>
      <c r="BC197" s="82"/>
      <c r="BD197" s="82"/>
      <c r="BE197" s="82">
        <f>AW197</f>
        <v>80.832665538383253</v>
      </c>
      <c r="BF197" s="82"/>
      <c r="BG197" s="82"/>
      <c r="BH197" s="82"/>
      <c r="BI197" s="82"/>
      <c r="BJ197" s="82"/>
      <c r="BK197" s="82"/>
      <c r="BL197" s="82"/>
      <c r="BT197" s="51"/>
      <c r="BU197" s="51"/>
      <c r="BV197" s="51"/>
      <c r="BW197" s="51"/>
      <c r="BX197" s="51"/>
      <c r="BY197" s="51"/>
      <c r="BZ197" s="51"/>
    </row>
    <row r="198" spans="1:78" ht="34.5" customHeight="1" x14ac:dyDescent="0.2">
      <c r="A198" s="62">
        <v>0</v>
      </c>
      <c r="B198" s="62"/>
      <c r="C198" s="62"/>
      <c r="D198" s="62"/>
      <c r="E198" s="62"/>
      <c r="F198" s="62"/>
      <c r="G198" s="166" t="s">
        <v>62</v>
      </c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73" t="s">
        <v>52</v>
      </c>
      <c r="AA198" s="73"/>
      <c r="AB198" s="73"/>
      <c r="AC198" s="73"/>
      <c r="AD198" s="73"/>
      <c r="AE198" s="73" t="s">
        <v>63</v>
      </c>
      <c r="AF198" s="62"/>
      <c r="AG198" s="62"/>
      <c r="AH198" s="62"/>
      <c r="AI198" s="62"/>
      <c r="AJ198" s="62"/>
      <c r="AK198" s="62"/>
      <c r="AL198" s="62"/>
      <c r="AM198" s="62"/>
      <c r="AN198" s="62"/>
      <c r="AO198" s="69"/>
      <c r="AP198" s="69"/>
      <c r="AQ198" s="69"/>
      <c r="AR198" s="69"/>
      <c r="AS198" s="69"/>
      <c r="AT198" s="69"/>
      <c r="AU198" s="69"/>
      <c r="AV198" s="69"/>
      <c r="AW198" s="102">
        <f>AW164/445748307.15*100</f>
        <v>28.006485408365279</v>
      </c>
      <c r="AX198" s="102"/>
      <c r="AY198" s="102"/>
      <c r="AZ198" s="102"/>
      <c r="BA198" s="102"/>
      <c r="BB198" s="102"/>
      <c r="BC198" s="102"/>
      <c r="BD198" s="102"/>
      <c r="BE198" s="69">
        <f>AO198+AW198</f>
        <v>28.006485408365279</v>
      </c>
      <c r="BF198" s="69"/>
      <c r="BG198" s="69"/>
      <c r="BH198" s="69"/>
      <c r="BI198" s="69"/>
      <c r="BJ198" s="69"/>
      <c r="BK198" s="69"/>
      <c r="BL198" s="69"/>
      <c r="BT198" s="51"/>
      <c r="BU198" s="51"/>
      <c r="BV198" s="51"/>
      <c r="BW198" s="51"/>
      <c r="BX198" s="51"/>
      <c r="BY198" s="51"/>
      <c r="BZ198" s="51"/>
    </row>
    <row r="199" spans="1:78" ht="32.25" customHeight="1" x14ac:dyDescent="0.2">
      <c r="A199" s="62"/>
      <c r="B199" s="62"/>
      <c r="C199" s="62"/>
      <c r="D199" s="62"/>
      <c r="E199" s="62"/>
      <c r="F199" s="62"/>
      <c r="G199" s="59" t="s">
        <v>237</v>
      </c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1"/>
      <c r="Z199" s="73" t="s">
        <v>52</v>
      </c>
      <c r="AA199" s="73"/>
      <c r="AB199" s="73"/>
      <c r="AC199" s="73"/>
      <c r="AD199" s="73"/>
      <c r="AE199" s="74" t="s">
        <v>63</v>
      </c>
      <c r="AF199" s="75"/>
      <c r="AG199" s="75"/>
      <c r="AH199" s="75"/>
      <c r="AI199" s="75"/>
      <c r="AJ199" s="75"/>
      <c r="AK199" s="75"/>
      <c r="AL199" s="75"/>
      <c r="AM199" s="75"/>
      <c r="AN199" s="76"/>
      <c r="AO199" s="69"/>
      <c r="AP199" s="69"/>
      <c r="AQ199" s="69"/>
      <c r="AR199" s="69"/>
      <c r="AS199" s="69"/>
      <c r="AT199" s="69"/>
      <c r="AU199" s="69"/>
      <c r="AV199" s="69"/>
      <c r="AW199" s="102">
        <v>100</v>
      </c>
      <c r="AX199" s="102"/>
      <c r="AY199" s="102"/>
      <c r="AZ199" s="102"/>
      <c r="BA199" s="102"/>
      <c r="BB199" s="102"/>
      <c r="BC199" s="102"/>
      <c r="BD199" s="102"/>
      <c r="BE199" s="69">
        <f>AO199+AW199</f>
        <v>100</v>
      </c>
      <c r="BF199" s="69"/>
      <c r="BG199" s="69"/>
      <c r="BH199" s="69"/>
      <c r="BI199" s="69"/>
      <c r="BJ199" s="69"/>
      <c r="BK199" s="69"/>
      <c r="BL199" s="69"/>
      <c r="BT199" s="51"/>
      <c r="BU199" s="51"/>
      <c r="BV199" s="51"/>
      <c r="BW199" s="51"/>
      <c r="BX199" s="51"/>
      <c r="BY199" s="51"/>
      <c r="BZ199" s="51"/>
    </row>
    <row r="200" spans="1:78" ht="4.5" customHeight="1" x14ac:dyDescent="0.2">
      <c r="A200" s="32"/>
      <c r="B200" s="32"/>
      <c r="C200" s="32"/>
      <c r="D200" s="32"/>
      <c r="E200" s="32"/>
      <c r="F200" s="32"/>
      <c r="G200" s="50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35"/>
      <c r="AA200" s="35"/>
      <c r="AB200" s="35"/>
      <c r="AC200" s="35"/>
      <c r="AD200" s="35"/>
      <c r="AE200" s="35"/>
      <c r="AF200" s="32"/>
      <c r="AG200" s="32"/>
      <c r="AH200" s="32"/>
      <c r="AI200" s="32"/>
      <c r="AJ200" s="32"/>
      <c r="AK200" s="32"/>
      <c r="AL200" s="32"/>
      <c r="AM200" s="32"/>
      <c r="AN200" s="32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T200" s="51"/>
      <c r="BU200" s="51"/>
      <c r="BV200" s="51"/>
      <c r="BW200" s="51"/>
      <c r="BX200" s="51"/>
      <c r="BY200" s="51"/>
      <c r="BZ200" s="51"/>
    </row>
    <row r="201" spans="1:78" ht="33" customHeight="1" x14ac:dyDescent="0.2">
      <c r="A201" s="62" t="s">
        <v>15</v>
      </c>
      <c r="B201" s="62"/>
      <c r="C201" s="62"/>
      <c r="D201" s="62"/>
      <c r="E201" s="62"/>
      <c r="F201" s="62"/>
      <c r="G201" s="62" t="s">
        <v>28</v>
      </c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 t="s">
        <v>2</v>
      </c>
      <c r="AA201" s="62"/>
      <c r="AB201" s="62"/>
      <c r="AC201" s="62"/>
      <c r="AD201" s="62"/>
      <c r="AE201" s="62" t="s">
        <v>1</v>
      </c>
      <c r="AF201" s="62"/>
      <c r="AG201" s="62"/>
      <c r="AH201" s="62"/>
      <c r="AI201" s="62"/>
      <c r="AJ201" s="62"/>
      <c r="AK201" s="62"/>
      <c r="AL201" s="62"/>
      <c r="AM201" s="62"/>
      <c r="AN201" s="62"/>
      <c r="AO201" s="62" t="s">
        <v>16</v>
      </c>
      <c r="AP201" s="62"/>
      <c r="AQ201" s="62"/>
      <c r="AR201" s="62"/>
      <c r="AS201" s="62"/>
      <c r="AT201" s="62"/>
      <c r="AU201" s="62"/>
      <c r="AV201" s="62"/>
      <c r="AW201" s="62" t="s">
        <v>17</v>
      </c>
      <c r="AX201" s="62"/>
      <c r="AY201" s="62"/>
      <c r="AZ201" s="62"/>
      <c r="BA201" s="62"/>
      <c r="BB201" s="62"/>
      <c r="BC201" s="62"/>
      <c r="BD201" s="62"/>
      <c r="BE201" s="62" t="s">
        <v>14</v>
      </c>
      <c r="BF201" s="62"/>
      <c r="BG201" s="62"/>
      <c r="BH201" s="62"/>
      <c r="BI201" s="62"/>
      <c r="BJ201" s="62"/>
      <c r="BK201" s="62"/>
      <c r="BL201" s="62"/>
      <c r="BT201" s="51"/>
      <c r="BU201" s="51"/>
      <c r="BV201" s="51"/>
      <c r="BW201" s="51"/>
      <c r="BX201" s="51"/>
      <c r="BY201" s="51"/>
      <c r="BZ201" s="51"/>
    </row>
    <row r="202" spans="1:78" ht="18" customHeight="1" x14ac:dyDescent="0.2">
      <c r="A202" s="62">
        <v>1</v>
      </c>
      <c r="B202" s="62"/>
      <c r="C202" s="62"/>
      <c r="D202" s="62"/>
      <c r="E202" s="62"/>
      <c r="F202" s="62"/>
      <c r="G202" s="66">
        <v>2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8"/>
      <c r="Z202" s="62">
        <v>3</v>
      </c>
      <c r="AA202" s="62"/>
      <c r="AB202" s="62"/>
      <c r="AC202" s="62"/>
      <c r="AD202" s="62"/>
      <c r="AE202" s="62">
        <v>4</v>
      </c>
      <c r="AF202" s="62"/>
      <c r="AG202" s="62"/>
      <c r="AH202" s="62"/>
      <c r="AI202" s="62"/>
      <c r="AJ202" s="62"/>
      <c r="AK202" s="62"/>
      <c r="AL202" s="62"/>
      <c r="AM202" s="62"/>
      <c r="AN202" s="62"/>
      <c r="AO202" s="62">
        <v>5</v>
      </c>
      <c r="AP202" s="62"/>
      <c r="AQ202" s="62"/>
      <c r="AR202" s="62"/>
      <c r="AS202" s="62"/>
      <c r="AT202" s="62"/>
      <c r="AU202" s="62"/>
      <c r="AV202" s="62"/>
      <c r="AW202" s="62">
        <v>6</v>
      </c>
      <c r="AX202" s="62"/>
      <c r="AY202" s="62"/>
      <c r="AZ202" s="62"/>
      <c r="BA202" s="62"/>
      <c r="BB202" s="62"/>
      <c r="BC202" s="62"/>
      <c r="BD202" s="62"/>
      <c r="BE202" s="62">
        <v>7</v>
      </c>
      <c r="BF202" s="62"/>
      <c r="BG202" s="62"/>
      <c r="BH202" s="62"/>
      <c r="BI202" s="62"/>
      <c r="BJ202" s="62"/>
      <c r="BK202" s="62"/>
      <c r="BL202" s="62"/>
      <c r="BT202" s="51"/>
      <c r="BU202" s="51"/>
      <c r="BV202" s="51"/>
      <c r="BW202" s="51"/>
      <c r="BX202" s="51"/>
      <c r="BY202" s="51"/>
      <c r="BZ202" s="51"/>
    </row>
    <row r="203" spans="1:78" ht="19.5" customHeight="1" x14ac:dyDescent="0.2">
      <c r="A203" s="62"/>
      <c r="B203" s="62"/>
      <c r="C203" s="62"/>
      <c r="D203" s="62"/>
      <c r="E203" s="62"/>
      <c r="F203" s="62"/>
      <c r="G203" s="118" t="s">
        <v>112</v>
      </c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5"/>
      <c r="BE203" s="174"/>
      <c r="BF203" s="174"/>
      <c r="BG203" s="174"/>
      <c r="BH203" s="174"/>
      <c r="BI203" s="174"/>
      <c r="BJ203" s="174"/>
      <c r="BK203" s="174"/>
      <c r="BL203" s="174"/>
      <c r="BT203" s="51"/>
      <c r="BU203" s="51"/>
      <c r="BV203" s="51"/>
      <c r="BW203" s="51"/>
      <c r="BX203" s="51"/>
      <c r="BY203" s="51"/>
      <c r="BZ203" s="51"/>
    </row>
    <row r="204" spans="1:78" ht="18" customHeight="1" x14ac:dyDescent="0.2">
      <c r="A204" s="77"/>
      <c r="B204" s="77"/>
      <c r="C204" s="77"/>
      <c r="D204" s="77"/>
      <c r="E204" s="77"/>
      <c r="F204" s="77"/>
      <c r="G204" s="144" t="s">
        <v>49</v>
      </c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4"/>
      <c r="Z204" s="180"/>
      <c r="AA204" s="180"/>
      <c r="AB204" s="180"/>
      <c r="AC204" s="180"/>
      <c r="AD204" s="180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44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T204" s="51"/>
      <c r="BU204" s="51"/>
      <c r="BV204" s="51"/>
      <c r="BW204" s="51"/>
      <c r="BX204" s="51"/>
      <c r="BY204" s="51"/>
      <c r="BZ204" s="51"/>
    </row>
    <row r="205" spans="1:78" ht="18" customHeight="1" x14ac:dyDescent="0.2">
      <c r="A205" s="62"/>
      <c r="B205" s="62"/>
      <c r="C205" s="62"/>
      <c r="D205" s="62"/>
      <c r="E205" s="62"/>
      <c r="F205" s="62"/>
      <c r="G205" s="63" t="s">
        <v>114</v>
      </c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5"/>
      <c r="Z205" s="73" t="s">
        <v>50</v>
      </c>
      <c r="AA205" s="73"/>
      <c r="AB205" s="73"/>
      <c r="AC205" s="73"/>
      <c r="AD205" s="73"/>
      <c r="AE205" s="74" t="s">
        <v>68</v>
      </c>
      <c r="AF205" s="67"/>
      <c r="AG205" s="67"/>
      <c r="AH205" s="67"/>
      <c r="AI205" s="67"/>
      <c r="AJ205" s="67"/>
      <c r="AK205" s="67"/>
      <c r="AL205" s="67"/>
      <c r="AM205" s="67"/>
      <c r="AN205" s="68"/>
      <c r="AO205" s="69"/>
      <c r="AP205" s="69"/>
      <c r="AQ205" s="69"/>
      <c r="AR205" s="69"/>
      <c r="AS205" s="69"/>
      <c r="AT205" s="69"/>
      <c r="AU205" s="69"/>
      <c r="AV205" s="69"/>
      <c r="AW205" s="69">
        <f>SUM(AW206:BD209)</f>
        <v>61402602</v>
      </c>
      <c r="AX205" s="69"/>
      <c r="AY205" s="69"/>
      <c r="AZ205" s="69"/>
      <c r="BA205" s="69"/>
      <c r="BB205" s="69"/>
      <c r="BC205" s="69"/>
      <c r="BD205" s="69"/>
      <c r="BE205" s="69">
        <f>AO205+AW205</f>
        <v>61402602</v>
      </c>
      <c r="BF205" s="69"/>
      <c r="BG205" s="69"/>
      <c r="BH205" s="69"/>
      <c r="BI205" s="69"/>
      <c r="BJ205" s="69"/>
      <c r="BK205" s="69"/>
      <c r="BL205" s="69"/>
      <c r="BT205" s="51"/>
      <c r="BU205" s="51"/>
      <c r="BV205" s="51"/>
      <c r="BW205" s="51"/>
      <c r="BX205" s="51"/>
      <c r="BY205" s="51"/>
      <c r="BZ205" s="51"/>
    </row>
    <row r="206" spans="1:78" ht="47.25" customHeight="1" x14ac:dyDescent="0.2">
      <c r="A206" s="62"/>
      <c r="B206" s="62"/>
      <c r="C206" s="62"/>
      <c r="D206" s="62"/>
      <c r="E206" s="62"/>
      <c r="F206" s="62"/>
      <c r="G206" s="59" t="s">
        <v>206</v>
      </c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1"/>
      <c r="Z206" s="73" t="s">
        <v>50</v>
      </c>
      <c r="AA206" s="73"/>
      <c r="AB206" s="73"/>
      <c r="AC206" s="73"/>
      <c r="AD206" s="73"/>
      <c r="AE206" s="74" t="s">
        <v>68</v>
      </c>
      <c r="AF206" s="67"/>
      <c r="AG206" s="67"/>
      <c r="AH206" s="67"/>
      <c r="AI206" s="67"/>
      <c r="AJ206" s="67"/>
      <c r="AK206" s="67"/>
      <c r="AL206" s="67"/>
      <c r="AM206" s="67"/>
      <c r="AN206" s="68"/>
      <c r="AO206" s="69"/>
      <c r="AP206" s="69"/>
      <c r="AQ206" s="69"/>
      <c r="AR206" s="69"/>
      <c r="AS206" s="69"/>
      <c r="AT206" s="69"/>
      <c r="AU206" s="69"/>
      <c r="AV206" s="69"/>
      <c r="AW206" s="69">
        <f>AK87+AK88+AK89+AK91+AK92+AK93+AK94+AK95+AK96+AK97+AK98</f>
        <v>24282602</v>
      </c>
      <c r="AX206" s="69"/>
      <c r="AY206" s="69"/>
      <c r="AZ206" s="69"/>
      <c r="BA206" s="69"/>
      <c r="BB206" s="69"/>
      <c r="BC206" s="69"/>
      <c r="BD206" s="69"/>
      <c r="BE206" s="69">
        <f>AO206+AW206</f>
        <v>24282602</v>
      </c>
      <c r="BF206" s="69"/>
      <c r="BG206" s="69"/>
      <c r="BH206" s="69"/>
      <c r="BI206" s="69"/>
      <c r="BJ206" s="69"/>
      <c r="BK206" s="69"/>
      <c r="BL206" s="69"/>
      <c r="BT206" s="51"/>
      <c r="BU206" s="51"/>
      <c r="BV206" s="51"/>
      <c r="BW206" s="51"/>
      <c r="BX206" s="51"/>
      <c r="BY206" s="51"/>
      <c r="BZ206" s="51"/>
    </row>
    <row r="207" spans="1:78" ht="32.25" customHeight="1" x14ac:dyDescent="0.2">
      <c r="A207" s="62"/>
      <c r="B207" s="62"/>
      <c r="C207" s="62"/>
      <c r="D207" s="62"/>
      <c r="E207" s="62"/>
      <c r="F207" s="62"/>
      <c r="G207" s="59" t="s">
        <v>113</v>
      </c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1"/>
      <c r="Z207" s="73" t="s">
        <v>50</v>
      </c>
      <c r="AA207" s="73"/>
      <c r="AB207" s="73"/>
      <c r="AC207" s="73"/>
      <c r="AD207" s="73"/>
      <c r="AE207" s="74" t="s">
        <v>68</v>
      </c>
      <c r="AF207" s="67"/>
      <c r="AG207" s="67"/>
      <c r="AH207" s="67"/>
      <c r="AI207" s="67"/>
      <c r="AJ207" s="67"/>
      <c r="AK207" s="67"/>
      <c r="AL207" s="67"/>
      <c r="AM207" s="67"/>
      <c r="AN207" s="68"/>
      <c r="AO207" s="69"/>
      <c r="AP207" s="69"/>
      <c r="AQ207" s="69"/>
      <c r="AR207" s="69"/>
      <c r="AS207" s="69"/>
      <c r="AT207" s="69"/>
      <c r="AU207" s="69"/>
      <c r="AV207" s="69"/>
      <c r="AW207" s="70">
        <f>AK90</f>
        <v>5500000</v>
      </c>
      <c r="AX207" s="71"/>
      <c r="AY207" s="71"/>
      <c r="AZ207" s="71"/>
      <c r="BA207" s="71"/>
      <c r="BB207" s="71"/>
      <c r="BC207" s="71"/>
      <c r="BD207" s="72"/>
      <c r="BE207" s="69">
        <f>AO207+AW207</f>
        <v>5500000</v>
      </c>
      <c r="BF207" s="69"/>
      <c r="BG207" s="69"/>
      <c r="BH207" s="69"/>
      <c r="BI207" s="69"/>
      <c r="BJ207" s="69"/>
      <c r="BK207" s="69"/>
      <c r="BL207" s="69"/>
      <c r="BT207" s="51"/>
      <c r="BU207" s="51"/>
      <c r="BV207" s="51"/>
      <c r="BW207" s="51"/>
      <c r="BX207" s="51"/>
      <c r="BY207" s="51"/>
      <c r="BZ207" s="51"/>
    </row>
    <row r="208" spans="1:78" ht="36" customHeight="1" x14ac:dyDescent="0.2">
      <c r="A208" s="62"/>
      <c r="B208" s="62"/>
      <c r="C208" s="62"/>
      <c r="D208" s="62"/>
      <c r="E208" s="62"/>
      <c r="F208" s="62"/>
      <c r="G208" s="59" t="s">
        <v>187</v>
      </c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1"/>
      <c r="Z208" s="73" t="s">
        <v>50</v>
      </c>
      <c r="AA208" s="73"/>
      <c r="AB208" s="73"/>
      <c r="AC208" s="73"/>
      <c r="AD208" s="73"/>
      <c r="AE208" s="74" t="s">
        <v>68</v>
      </c>
      <c r="AF208" s="67"/>
      <c r="AG208" s="67"/>
      <c r="AH208" s="67"/>
      <c r="AI208" s="67"/>
      <c r="AJ208" s="67"/>
      <c r="AK208" s="67"/>
      <c r="AL208" s="67"/>
      <c r="AM208" s="67"/>
      <c r="AN208" s="68"/>
      <c r="AO208" s="69"/>
      <c r="AP208" s="69"/>
      <c r="AQ208" s="69"/>
      <c r="AR208" s="69"/>
      <c r="AS208" s="69"/>
      <c r="AT208" s="69"/>
      <c r="AU208" s="69"/>
      <c r="AV208" s="69"/>
      <c r="AW208" s="70">
        <f>AK99+AK100+AK101+AK102+AK103</f>
        <v>14650000</v>
      </c>
      <c r="AX208" s="71"/>
      <c r="AY208" s="71"/>
      <c r="AZ208" s="71"/>
      <c r="BA208" s="71"/>
      <c r="BB208" s="71"/>
      <c r="BC208" s="71"/>
      <c r="BD208" s="72"/>
      <c r="BE208" s="69">
        <f>AO208+AW208</f>
        <v>14650000</v>
      </c>
      <c r="BF208" s="69"/>
      <c r="BG208" s="69"/>
      <c r="BH208" s="69"/>
      <c r="BI208" s="69"/>
      <c r="BJ208" s="69"/>
      <c r="BK208" s="69"/>
      <c r="BL208" s="69"/>
      <c r="BT208" s="51"/>
      <c r="BU208" s="51"/>
      <c r="BV208" s="51"/>
      <c r="BW208" s="51"/>
      <c r="BX208" s="51"/>
      <c r="BY208" s="51"/>
      <c r="BZ208" s="51"/>
    </row>
    <row r="209" spans="1:78" ht="18.75" customHeight="1" x14ac:dyDescent="0.2">
      <c r="A209" s="62"/>
      <c r="B209" s="62"/>
      <c r="C209" s="62"/>
      <c r="D209" s="62"/>
      <c r="E209" s="62"/>
      <c r="F209" s="62"/>
      <c r="G209" s="59" t="s">
        <v>185</v>
      </c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1"/>
      <c r="Z209" s="73" t="s">
        <v>50</v>
      </c>
      <c r="AA209" s="73"/>
      <c r="AB209" s="73"/>
      <c r="AC209" s="73"/>
      <c r="AD209" s="73"/>
      <c r="AE209" s="74" t="s">
        <v>68</v>
      </c>
      <c r="AF209" s="67"/>
      <c r="AG209" s="67"/>
      <c r="AH209" s="67"/>
      <c r="AI209" s="67"/>
      <c r="AJ209" s="67"/>
      <c r="AK209" s="67"/>
      <c r="AL209" s="67"/>
      <c r="AM209" s="67"/>
      <c r="AN209" s="68"/>
      <c r="AO209" s="69"/>
      <c r="AP209" s="69"/>
      <c r="AQ209" s="69"/>
      <c r="AR209" s="69"/>
      <c r="AS209" s="69"/>
      <c r="AT209" s="69"/>
      <c r="AU209" s="69"/>
      <c r="AV209" s="69"/>
      <c r="AW209" s="70">
        <f>AK104+AK105</f>
        <v>16970000</v>
      </c>
      <c r="AX209" s="71"/>
      <c r="AY209" s="71"/>
      <c r="AZ209" s="71"/>
      <c r="BA209" s="71"/>
      <c r="BB209" s="71"/>
      <c r="BC209" s="71"/>
      <c r="BD209" s="72"/>
      <c r="BE209" s="69">
        <f>AO209+AW209</f>
        <v>16970000</v>
      </c>
      <c r="BF209" s="69"/>
      <c r="BG209" s="69"/>
      <c r="BH209" s="69"/>
      <c r="BI209" s="69"/>
      <c r="BJ209" s="69"/>
      <c r="BK209" s="69"/>
      <c r="BL209" s="69"/>
      <c r="BT209" s="51"/>
      <c r="BU209" s="51"/>
      <c r="BV209" s="51"/>
      <c r="BW209" s="51"/>
      <c r="BX209" s="51"/>
      <c r="BY209" s="51"/>
      <c r="BZ209" s="51"/>
    </row>
    <row r="210" spans="1:78" ht="18" customHeight="1" x14ac:dyDescent="0.2">
      <c r="A210" s="77"/>
      <c r="B210" s="77"/>
      <c r="C210" s="77"/>
      <c r="D210" s="77"/>
      <c r="E210" s="77"/>
      <c r="F210" s="77"/>
      <c r="G210" s="187" t="s">
        <v>67</v>
      </c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9"/>
      <c r="Z210" s="73"/>
      <c r="AA210" s="73"/>
      <c r="AB210" s="73"/>
      <c r="AC210" s="73"/>
      <c r="AD210" s="73"/>
      <c r="AE210" s="74"/>
      <c r="AF210" s="67"/>
      <c r="AG210" s="67"/>
      <c r="AH210" s="67"/>
      <c r="AI210" s="67"/>
      <c r="AJ210" s="67"/>
      <c r="AK210" s="67"/>
      <c r="AL210" s="67"/>
      <c r="AM210" s="67"/>
      <c r="AN210" s="68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T210" s="51"/>
      <c r="BU210" s="51"/>
      <c r="BV210" s="51"/>
      <c r="BW210" s="51"/>
      <c r="BX210" s="51"/>
      <c r="BY210" s="51"/>
      <c r="BZ210" s="51"/>
    </row>
    <row r="211" spans="1:78" ht="35.25" customHeight="1" x14ac:dyDescent="0.2">
      <c r="A211" s="77"/>
      <c r="B211" s="77"/>
      <c r="C211" s="77"/>
      <c r="D211" s="77"/>
      <c r="E211" s="77"/>
      <c r="F211" s="77"/>
      <c r="G211" s="171" t="s">
        <v>115</v>
      </c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3"/>
      <c r="Z211" s="73" t="s">
        <v>69</v>
      </c>
      <c r="AA211" s="73"/>
      <c r="AB211" s="73"/>
      <c r="AC211" s="73"/>
      <c r="AD211" s="73"/>
      <c r="AE211" s="74" t="s">
        <v>72</v>
      </c>
      <c r="AF211" s="67"/>
      <c r="AG211" s="67"/>
      <c r="AH211" s="67"/>
      <c r="AI211" s="67"/>
      <c r="AJ211" s="67"/>
      <c r="AK211" s="67"/>
      <c r="AL211" s="67"/>
      <c r="AM211" s="67"/>
      <c r="AN211" s="68"/>
      <c r="AO211" s="89"/>
      <c r="AP211" s="89"/>
      <c r="AQ211" s="89"/>
      <c r="AR211" s="89"/>
      <c r="AS211" s="89"/>
      <c r="AT211" s="89"/>
      <c r="AU211" s="89"/>
      <c r="AV211" s="89"/>
      <c r="AW211" s="82">
        <f>3+8</f>
        <v>11</v>
      </c>
      <c r="AX211" s="82"/>
      <c r="AY211" s="82"/>
      <c r="AZ211" s="82"/>
      <c r="BA211" s="82"/>
      <c r="BB211" s="82"/>
      <c r="BC211" s="82"/>
      <c r="BD211" s="82"/>
      <c r="BE211" s="82">
        <f>AW211</f>
        <v>11</v>
      </c>
      <c r="BF211" s="82"/>
      <c r="BG211" s="82"/>
      <c r="BH211" s="82"/>
      <c r="BI211" s="82"/>
      <c r="BJ211" s="82"/>
      <c r="BK211" s="82"/>
      <c r="BL211" s="82"/>
      <c r="BT211" s="51"/>
      <c r="BU211" s="51"/>
      <c r="BV211" s="51"/>
      <c r="BW211" s="51"/>
      <c r="BX211" s="51"/>
      <c r="BY211" s="51"/>
      <c r="BZ211" s="51"/>
    </row>
    <row r="212" spans="1:78" ht="35.25" customHeight="1" x14ac:dyDescent="0.2">
      <c r="A212" s="77"/>
      <c r="B212" s="77"/>
      <c r="C212" s="77"/>
      <c r="D212" s="77"/>
      <c r="E212" s="77"/>
      <c r="F212" s="77"/>
      <c r="G212" s="171" t="s">
        <v>188</v>
      </c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3"/>
      <c r="Z212" s="73" t="s">
        <v>69</v>
      </c>
      <c r="AA212" s="73"/>
      <c r="AB212" s="73"/>
      <c r="AC212" s="73"/>
      <c r="AD212" s="73"/>
      <c r="AE212" s="74" t="s">
        <v>72</v>
      </c>
      <c r="AF212" s="67"/>
      <c r="AG212" s="67"/>
      <c r="AH212" s="67"/>
      <c r="AI212" s="67"/>
      <c r="AJ212" s="67"/>
      <c r="AK212" s="67"/>
      <c r="AL212" s="67"/>
      <c r="AM212" s="67"/>
      <c r="AN212" s="68"/>
      <c r="AO212" s="89"/>
      <c r="AP212" s="89"/>
      <c r="AQ212" s="89"/>
      <c r="AR212" s="89"/>
      <c r="AS212" s="89"/>
      <c r="AT212" s="89"/>
      <c r="AU212" s="89"/>
      <c r="AV212" s="89"/>
      <c r="AW212" s="82">
        <f>6+5+3+50+7</f>
        <v>71</v>
      </c>
      <c r="AX212" s="82"/>
      <c r="AY212" s="82"/>
      <c r="AZ212" s="82"/>
      <c r="BA212" s="82"/>
      <c r="BB212" s="82"/>
      <c r="BC212" s="82"/>
      <c r="BD212" s="82"/>
      <c r="BE212" s="82">
        <f>AW212</f>
        <v>71</v>
      </c>
      <c r="BF212" s="82"/>
      <c r="BG212" s="82"/>
      <c r="BH212" s="82"/>
      <c r="BI212" s="82"/>
      <c r="BJ212" s="82"/>
      <c r="BK212" s="82"/>
      <c r="BL212" s="82"/>
      <c r="BT212" s="51"/>
      <c r="BU212" s="51"/>
      <c r="BV212" s="51"/>
      <c r="BW212" s="51"/>
      <c r="BX212" s="51"/>
      <c r="BY212" s="51"/>
      <c r="BZ212" s="51"/>
    </row>
    <row r="213" spans="1:78" ht="35.25" customHeight="1" x14ac:dyDescent="0.2">
      <c r="A213" s="77"/>
      <c r="B213" s="77"/>
      <c r="C213" s="77"/>
      <c r="D213" s="77"/>
      <c r="E213" s="77"/>
      <c r="F213" s="77"/>
      <c r="G213" s="171" t="s">
        <v>186</v>
      </c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3"/>
      <c r="Z213" s="73" t="s">
        <v>69</v>
      </c>
      <c r="AA213" s="73"/>
      <c r="AB213" s="73"/>
      <c r="AC213" s="73"/>
      <c r="AD213" s="73"/>
      <c r="AE213" s="74" t="s">
        <v>72</v>
      </c>
      <c r="AF213" s="67"/>
      <c r="AG213" s="67"/>
      <c r="AH213" s="67"/>
      <c r="AI213" s="67"/>
      <c r="AJ213" s="67"/>
      <c r="AK213" s="67"/>
      <c r="AL213" s="67"/>
      <c r="AM213" s="67"/>
      <c r="AN213" s="68"/>
      <c r="AO213" s="89"/>
      <c r="AP213" s="89"/>
      <c r="AQ213" s="89"/>
      <c r="AR213" s="89"/>
      <c r="AS213" s="89"/>
      <c r="AT213" s="89"/>
      <c r="AU213" s="89"/>
      <c r="AV213" s="89"/>
      <c r="AW213" s="82">
        <f>2+3</f>
        <v>5</v>
      </c>
      <c r="AX213" s="82"/>
      <c r="AY213" s="82"/>
      <c r="AZ213" s="82"/>
      <c r="BA213" s="82"/>
      <c r="BB213" s="82"/>
      <c r="BC213" s="82"/>
      <c r="BD213" s="82"/>
      <c r="BE213" s="82">
        <f>AW213</f>
        <v>5</v>
      </c>
      <c r="BF213" s="82"/>
      <c r="BG213" s="82"/>
      <c r="BH213" s="82"/>
      <c r="BI213" s="82"/>
      <c r="BJ213" s="82"/>
      <c r="BK213" s="82"/>
      <c r="BL213" s="82"/>
      <c r="BT213" s="51"/>
      <c r="BU213" s="51"/>
      <c r="BV213" s="51"/>
      <c r="BW213" s="51"/>
      <c r="BX213" s="51"/>
      <c r="BY213" s="51"/>
      <c r="BZ213" s="51"/>
    </row>
    <row r="214" spans="1:78" ht="18" customHeight="1" x14ac:dyDescent="0.2">
      <c r="A214" s="77"/>
      <c r="B214" s="77"/>
      <c r="C214" s="77"/>
      <c r="D214" s="77"/>
      <c r="E214" s="77"/>
      <c r="F214" s="77"/>
      <c r="G214" s="187" t="s">
        <v>75</v>
      </c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9"/>
      <c r="Z214" s="74"/>
      <c r="AA214" s="182"/>
      <c r="AB214" s="182"/>
      <c r="AC214" s="182"/>
      <c r="AD214" s="183"/>
      <c r="AE214" s="74"/>
      <c r="AF214" s="67"/>
      <c r="AG214" s="67"/>
      <c r="AH214" s="67"/>
      <c r="AI214" s="67"/>
      <c r="AJ214" s="67"/>
      <c r="AK214" s="67"/>
      <c r="AL214" s="67"/>
      <c r="AM214" s="67"/>
      <c r="AN214" s="68"/>
      <c r="AO214" s="89"/>
      <c r="AP214" s="89"/>
      <c r="AQ214" s="89"/>
      <c r="AR214" s="89"/>
      <c r="AS214" s="89"/>
      <c r="AT214" s="89"/>
      <c r="AU214" s="89"/>
      <c r="AV214" s="89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T214" s="51"/>
      <c r="BU214" s="51"/>
      <c r="BV214" s="51"/>
      <c r="BW214" s="51"/>
      <c r="BX214" s="51"/>
      <c r="BY214" s="51"/>
      <c r="BZ214" s="51"/>
    </row>
    <row r="215" spans="1:78" ht="35.25" customHeight="1" x14ac:dyDescent="0.2">
      <c r="A215" s="77"/>
      <c r="B215" s="77"/>
      <c r="C215" s="77"/>
      <c r="D215" s="77"/>
      <c r="E215" s="77"/>
      <c r="F215" s="77"/>
      <c r="G215" s="171" t="s">
        <v>116</v>
      </c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3"/>
      <c r="Z215" s="73" t="s">
        <v>50</v>
      </c>
      <c r="AA215" s="73"/>
      <c r="AB215" s="73"/>
      <c r="AC215" s="73"/>
      <c r="AD215" s="73"/>
      <c r="AE215" s="73" t="s">
        <v>63</v>
      </c>
      <c r="AF215" s="62"/>
      <c r="AG215" s="62"/>
      <c r="AH215" s="62"/>
      <c r="AI215" s="62"/>
      <c r="AJ215" s="62"/>
      <c r="AK215" s="62"/>
      <c r="AL215" s="62"/>
      <c r="AM215" s="62"/>
      <c r="AN215" s="62"/>
      <c r="AO215" s="89"/>
      <c r="AP215" s="89"/>
      <c r="AQ215" s="89"/>
      <c r="AR215" s="89"/>
      <c r="AS215" s="89"/>
      <c r="AT215" s="89"/>
      <c r="AU215" s="89"/>
      <c r="AV215" s="89"/>
      <c r="AW215" s="69">
        <f>AW206/AW211</f>
        <v>2207509.2727272729</v>
      </c>
      <c r="AX215" s="69"/>
      <c r="AY215" s="69"/>
      <c r="AZ215" s="69"/>
      <c r="BA215" s="69"/>
      <c r="BB215" s="69"/>
      <c r="BC215" s="69"/>
      <c r="BD215" s="69"/>
      <c r="BE215" s="69">
        <f>AW215</f>
        <v>2207509.2727272729</v>
      </c>
      <c r="BF215" s="69"/>
      <c r="BG215" s="69"/>
      <c r="BH215" s="69"/>
      <c r="BI215" s="69"/>
      <c r="BJ215" s="69"/>
      <c r="BK215" s="69"/>
      <c r="BL215" s="69"/>
      <c r="BT215" s="51"/>
      <c r="BU215" s="51"/>
      <c r="BV215" s="51"/>
      <c r="BW215" s="51"/>
      <c r="BX215" s="51"/>
      <c r="BY215" s="51"/>
      <c r="BZ215" s="51"/>
    </row>
    <row r="216" spans="1:78" ht="37.5" customHeight="1" x14ac:dyDescent="0.2">
      <c r="A216" s="196"/>
      <c r="B216" s="196"/>
      <c r="C216" s="196"/>
      <c r="D216" s="196"/>
      <c r="E216" s="196"/>
      <c r="F216" s="196"/>
      <c r="G216" s="171" t="s">
        <v>205</v>
      </c>
      <c r="H216" s="172" t="s">
        <v>101</v>
      </c>
      <c r="I216" s="172" t="s">
        <v>101</v>
      </c>
      <c r="J216" s="172" t="s">
        <v>101</v>
      </c>
      <c r="K216" s="172" t="s">
        <v>101</v>
      </c>
      <c r="L216" s="172" t="s">
        <v>101</v>
      </c>
      <c r="M216" s="172" t="s">
        <v>101</v>
      </c>
      <c r="N216" s="172" t="s">
        <v>101</v>
      </c>
      <c r="O216" s="172" t="s">
        <v>101</v>
      </c>
      <c r="P216" s="172" t="s">
        <v>101</v>
      </c>
      <c r="Q216" s="172" t="s">
        <v>101</v>
      </c>
      <c r="R216" s="172" t="s">
        <v>101</v>
      </c>
      <c r="S216" s="172" t="s">
        <v>101</v>
      </c>
      <c r="T216" s="172" t="s">
        <v>101</v>
      </c>
      <c r="U216" s="172" t="s">
        <v>101</v>
      </c>
      <c r="V216" s="172" t="s">
        <v>101</v>
      </c>
      <c r="W216" s="172" t="s">
        <v>101</v>
      </c>
      <c r="X216" s="172" t="s">
        <v>101</v>
      </c>
      <c r="Y216" s="173" t="s">
        <v>101</v>
      </c>
      <c r="Z216" s="78" t="s">
        <v>50</v>
      </c>
      <c r="AA216" s="78"/>
      <c r="AB216" s="78"/>
      <c r="AC216" s="78"/>
      <c r="AD216" s="78"/>
      <c r="AE216" s="78" t="s">
        <v>63</v>
      </c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09"/>
      <c r="AP216" s="109"/>
      <c r="AQ216" s="109"/>
      <c r="AR216" s="109"/>
      <c r="AS216" s="109"/>
      <c r="AT216" s="109"/>
      <c r="AU216" s="109"/>
      <c r="AV216" s="109"/>
      <c r="AW216" s="102">
        <f>AW208/AW212</f>
        <v>206338.02816901408</v>
      </c>
      <c r="AX216" s="102"/>
      <c r="AY216" s="102"/>
      <c r="AZ216" s="102"/>
      <c r="BA216" s="102"/>
      <c r="BB216" s="102"/>
      <c r="BC216" s="102"/>
      <c r="BD216" s="102"/>
      <c r="BE216" s="102">
        <f>AW216</f>
        <v>206338.02816901408</v>
      </c>
      <c r="BF216" s="102"/>
      <c r="BG216" s="102"/>
      <c r="BH216" s="102"/>
      <c r="BI216" s="102"/>
      <c r="BJ216" s="102"/>
      <c r="BK216" s="102"/>
      <c r="BL216" s="102"/>
      <c r="BT216" s="51"/>
      <c r="BU216" s="51"/>
      <c r="BV216" s="51"/>
      <c r="BW216" s="51"/>
      <c r="BX216" s="51"/>
      <c r="BY216" s="51"/>
      <c r="BZ216" s="51"/>
    </row>
    <row r="217" spans="1:78" ht="35.25" customHeight="1" x14ac:dyDescent="0.2">
      <c r="A217" s="77"/>
      <c r="B217" s="77"/>
      <c r="C217" s="77"/>
      <c r="D217" s="77"/>
      <c r="E217" s="77"/>
      <c r="F217" s="77"/>
      <c r="G217" s="199" t="s">
        <v>201</v>
      </c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1" t="s">
        <v>192</v>
      </c>
      <c r="AA217" s="191"/>
      <c r="AB217" s="191"/>
      <c r="AC217" s="191"/>
      <c r="AD217" s="191"/>
      <c r="AE217" s="74" t="s">
        <v>63</v>
      </c>
      <c r="AF217" s="67"/>
      <c r="AG217" s="67"/>
      <c r="AH217" s="67"/>
      <c r="AI217" s="67"/>
      <c r="AJ217" s="67"/>
      <c r="AK217" s="67"/>
      <c r="AL217" s="67"/>
      <c r="AM217" s="67"/>
      <c r="AN217" s="68"/>
      <c r="AO217" s="89"/>
      <c r="AP217" s="89"/>
      <c r="AQ217" s="89"/>
      <c r="AR217" s="89"/>
      <c r="AS217" s="89"/>
      <c r="AT217" s="89"/>
      <c r="AU217" s="89"/>
      <c r="AV217" s="89"/>
      <c r="AW217" s="102">
        <f>AW209/AW213</f>
        <v>3394000</v>
      </c>
      <c r="AX217" s="102"/>
      <c r="AY217" s="102"/>
      <c r="AZ217" s="102"/>
      <c r="BA217" s="102"/>
      <c r="BB217" s="102"/>
      <c r="BC217" s="102"/>
      <c r="BD217" s="102"/>
      <c r="BE217" s="69">
        <f>AW217</f>
        <v>3394000</v>
      </c>
      <c r="BF217" s="69"/>
      <c r="BG217" s="69"/>
      <c r="BH217" s="69"/>
      <c r="BI217" s="69"/>
      <c r="BJ217" s="69"/>
      <c r="BK217" s="69"/>
      <c r="BL217" s="69"/>
      <c r="BT217" s="51"/>
      <c r="BU217" s="51"/>
      <c r="BV217" s="51"/>
      <c r="BW217" s="51"/>
      <c r="BX217" s="51"/>
      <c r="BY217" s="51"/>
      <c r="BZ217" s="51"/>
    </row>
    <row r="218" spans="1:78" ht="18" customHeight="1" x14ac:dyDescent="0.2">
      <c r="A218" s="77"/>
      <c r="B218" s="77"/>
      <c r="C218" s="77"/>
      <c r="D218" s="77"/>
      <c r="E218" s="77"/>
      <c r="F218" s="77"/>
      <c r="G218" s="177" t="s">
        <v>51</v>
      </c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9"/>
      <c r="Z218" s="74"/>
      <c r="AA218" s="182"/>
      <c r="AB218" s="182"/>
      <c r="AC218" s="182"/>
      <c r="AD218" s="183"/>
      <c r="AE218" s="74"/>
      <c r="AF218" s="182"/>
      <c r="AG218" s="182"/>
      <c r="AH218" s="182"/>
      <c r="AI218" s="182"/>
      <c r="AJ218" s="182"/>
      <c r="AK218" s="182"/>
      <c r="AL218" s="182"/>
      <c r="AM218" s="182"/>
      <c r="AN218" s="183"/>
      <c r="AO218" s="93"/>
      <c r="AP218" s="94"/>
      <c r="AQ218" s="94"/>
      <c r="AR218" s="94"/>
      <c r="AS218" s="94"/>
      <c r="AT218" s="94"/>
      <c r="AU218" s="94"/>
      <c r="AV218" s="95"/>
      <c r="AW218" s="184"/>
      <c r="AX218" s="185"/>
      <c r="AY218" s="185"/>
      <c r="AZ218" s="185"/>
      <c r="BA218" s="185"/>
      <c r="BB218" s="185"/>
      <c r="BC218" s="185"/>
      <c r="BD218" s="186"/>
      <c r="BE218" s="184"/>
      <c r="BF218" s="185"/>
      <c r="BG218" s="185"/>
      <c r="BH218" s="185"/>
      <c r="BI218" s="185"/>
      <c r="BJ218" s="185"/>
      <c r="BK218" s="185"/>
      <c r="BL218" s="186"/>
      <c r="BT218" s="51"/>
      <c r="BU218" s="51"/>
      <c r="BV218" s="51"/>
      <c r="BW218" s="51"/>
      <c r="BX218" s="51"/>
      <c r="BY218" s="51"/>
      <c r="BZ218" s="51"/>
    </row>
    <row r="219" spans="1:78" ht="33.75" customHeight="1" x14ac:dyDescent="0.2">
      <c r="A219" s="62">
        <v>0</v>
      </c>
      <c r="B219" s="62"/>
      <c r="C219" s="62"/>
      <c r="D219" s="62"/>
      <c r="E219" s="62"/>
      <c r="F219" s="62"/>
      <c r="G219" s="166" t="s">
        <v>62</v>
      </c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73" t="s">
        <v>52</v>
      </c>
      <c r="AA219" s="73"/>
      <c r="AB219" s="73"/>
      <c r="AC219" s="73"/>
      <c r="AD219" s="73"/>
      <c r="AE219" s="73" t="s">
        <v>63</v>
      </c>
      <c r="AF219" s="62"/>
      <c r="AG219" s="62"/>
      <c r="AH219" s="62"/>
      <c r="AI219" s="62"/>
      <c r="AJ219" s="62"/>
      <c r="AK219" s="62"/>
      <c r="AL219" s="62"/>
      <c r="AM219" s="62"/>
      <c r="AN219" s="62"/>
      <c r="AO219" s="69"/>
      <c r="AP219" s="69"/>
      <c r="AQ219" s="69"/>
      <c r="AR219" s="69"/>
      <c r="AS219" s="69"/>
      <c r="AT219" s="69"/>
      <c r="AU219" s="69"/>
      <c r="AV219" s="69"/>
      <c r="AW219" s="102">
        <f>AW205/212520004.34*100</f>
        <v>28.892622221936847</v>
      </c>
      <c r="AX219" s="102"/>
      <c r="AY219" s="102"/>
      <c r="AZ219" s="102"/>
      <c r="BA219" s="102"/>
      <c r="BB219" s="102"/>
      <c r="BC219" s="102"/>
      <c r="BD219" s="102"/>
      <c r="BE219" s="69">
        <f>AO219+AW219</f>
        <v>28.892622221936847</v>
      </c>
      <c r="BF219" s="69"/>
      <c r="BG219" s="69"/>
      <c r="BH219" s="69"/>
      <c r="BI219" s="69"/>
      <c r="BJ219" s="69"/>
      <c r="BK219" s="69"/>
      <c r="BL219" s="69"/>
      <c r="BT219" s="51"/>
      <c r="BU219" s="51"/>
      <c r="BV219" s="51"/>
      <c r="BW219" s="51"/>
      <c r="BX219" s="51"/>
      <c r="BY219" s="51"/>
      <c r="BZ219" s="51"/>
    </row>
    <row r="220" spans="1:78" ht="13.5" customHeight="1" x14ac:dyDescent="0.2">
      <c r="A220" s="32"/>
      <c r="B220" s="32"/>
      <c r="C220" s="32"/>
      <c r="D220" s="32"/>
      <c r="E220" s="32"/>
      <c r="F220" s="32"/>
      <c r="G220" s="50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35"/>
      <c r="AA220" s="35"/>
      <c r="AB220" s="35"/>
      <c r="AC220" s="35"/>
      <c r="AD220" s="35"/>
      <c r="AE220" s="35"/>
      <c r="AF220" s="32"/>
      <c r="AG220" s="32"/>
      <c r="AH220" s="32"/>
      <c r="AI220" s="32"/>
      <c r="AJ220" s="32"/>
      <c r="AK220" s="32"/>
      <c r="AL220" s="32"/>
      <c r="AM220" s="32"/>
      <c r="AN220" s="32"/>
      <c r="AO220" s="36"/>
      <c r="AP220" s="36"/>
      <c r="AQ220" s="36"/>
      <c r="AR220" s="36"/>
      <c r="AS220" s="36"/>
      <c r="AT220" s="36"/>
      <c r="AU220" s="36"/>
      <c r="AV220" s="36"/>
      <c r="AW220" s="55"/>
      <c r="AX220" s="55"/>
      <c r="AY220" s="55"/>
      <c r="AZ220" s="55"/>
      <c r="BA220" s="55"/>
      <c r="BB220" s="55"/>
      <c r="BC220" s="55"/>
      <c r="BD220" s="55"/>
      <c r="BE220" s="36"/>
      <c r="BF220" s="36"/>
      <c r="BG220" s="36"/>
      <c r="BH220" s="36"/>
      <c r="BI220" s="36"/>
      <c r="BJ220" s="36"/>
      <c r="BK220" s="36"/>
      <c r="BL220" s="36"/>
      <c r="BT220" s="51"/>
      <c r="BU220" s="51"/>
      <c r="BV220" s="51"/>
      <c r="BW220" s="51"/>
      <c r="BX220" s="51"/>
      <c r="BY220" s="51"/>
      <c r="BZ220" s="51"/>
    </row>
    <row r="221" spans="1:78" ht="33.75" customHeight="1" x14ac:dyDescent="0.2">
      <c r="A221" s="62" t="s">
        <v>15</v>
      </c>
      <c r="B221" s="62"/>
      <c r="C221" s="62"/>
      <c r="D221" s="62"/>
      <c r="E221" s="62"/>
      <c r="F221" s="62"/>
      <c r="G221" s="62" t="s">
        <v>28</v>
      </c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 t="s">
        <v>2</v>
      </c>
      <c r="AA221" s="62"/>
      <c r="AB221" s="62"/>
      <c r="AC221" s="62"/>
      <c r="AD221" s="62"/>
      <c r="AE221" s="62" t="s">
        <v>1</v>
      </c>
      <c r="AF221" s="62"/>
      <c r="AG221" s="62"/>
      <c r="AH221" s="62"/>
      <c r="AI221" s="62"/>
      <c r="AJ221" s="62"/>
      <c r="AK221" s="62"/>
      <c r="AL221" s="62"/>
      <c r="AM221" s="62"/>
      <c r="AN221" s="62"/>
      <c r="AO221" s="62" t="s">
        <v>16</v>
      </c>
      <c r="AP221" s="62"/>
      <c r="AQ221" s="62"/>
      <c r="AR221" s="62"/>
      <c r="AS221" s="62"/>
      <c r="AT221" s="62"/>
      <c r="AU221" s="62"/>
      <c r="AV221" s="62"/>
      <c r="AW221" s="62" t="s">
        <v>17</v>
      </c>
      <c r="AX221" s="62"/>
      <c r="AY221" s="62"/>
      <c r="AZ221" s="62"/>
      <c r="BA221" s="62"/>
      <c r="BB221" s="62"/>
      <c r="BC221" s="62"/>
      <c r="BD221" s="62"/>
      <c r="BE221" s="62" t="s">
        <v>14</v>
      </c>
      <c r="BF221" s="62"/>
      <c r="BG221" s="62"/>
      <c r="BH221" s="62"/>
      <c r="BI221" s="62"/>
      <c r="BJ221" s="62"/>
      <c r="BK221" s="62"/>
      <c r="BL221" s="62"/>
      <c r="BT221" s="51"/>
      <c r="BU221" s="51"/>
      <c r="BV221" s="51"/>
      <c r="BW221" s="51"/>
      <c r="BX221" s="51"/>
      <c r="BY221" s="51"/>
      <c r="BZ221" s="51"/>
    </row>
    <row r="222" spans="1:78" ht="18.75" customHeight="1" x14ac:dyDescent="0.2">
      <c r="A222" s="62">
        <v>1</v>
      </c>
      <c r="B222" s="62"/>
      <c r="C222" s="62"/>
      <c r="D222" s="62"/>
      <c r="E222" s="62"/>
      <c r="F222" s="62"/>
      <c r="G222" s="62">
        <v>2</v>
      </c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>
        <v>3</v>
      </c>
      <c r="AA222" s="62"/>
      <c r="AB222" s="62"/>
      <c r="AC222" s="62"/>
      <c r="AD222" s="62"/>
      <c r="AE222" s="62">
        <v>4</v>
      </c>
      <c r="AF222" s="62"/>
      <c r="AG222" s="62"/>
      <c r="AH222" s="62"/>
      <c r="AI222" s="62"/>
      <c r="AJ222" s="62"/>
      <c r="AK222" s="62"/>
      <c r="AL222" s="62"/>
      <c r="AM222" s="62"/>
      <c r="AN222" s="62"/>
      <c r="AO222" s="62">
        <v>5</v>
      </c>
      <c r="AP222" s="62"/>
      <c r="AQ222" s="62"/>
      <c r="AR222" s="62"/>
      <c r="AS222" s="62"/>
      <c r="AT222" s="62"/>
      <c r="AU222" s="62"/>
      <c r="AV222" s="62"/>
      <c r="AW222" s="62">
        <v>6</v>
      </c>
      <c r="AX222" s="62"/>
      <c r="AY222" s="62"/>
      <c r="AZ222" s="62"/>
      <c r="BA222" s="62"/>
      <c r="BB222" s="62"/>
      <c r="BC222" s="62"/>
      <c r="BD222" s="62"/>
      <c r="BE222" s="62">
        <v>7</v>
      </c>
      <c r="BF222" s="62"/>
      <c r="BG222" s="62"/>
      <c r="BH222" s="62"/>
      <c r="BI222" s="62"/>
      <c r="BJ222" s="62"/>
      <c r="BK222" s="62"/>
      <c r="BL222" s="62"/>
      <c r="BT222" s="51"/>
      <c r="BU222" s="51"/>
      <c r="BV222" s="51"/>
      <c r="BW222" s="51"/>
      <c r="BX222" s="51"/>
      <c r="BY222" s="51"/>
      <c r="BZ222" s="51"/>
    </row>
    <row r="223" spans="1:78" ht="20.25" customHeight="1" x14ac:dyDescent="0.2">
      <c r="A223" s="62"/>
      <c r="B223" s="62"/>
      <c r="C223" s="62"/>
      <c r="D223" s="62"/>
      <c r="E223" s="62"/>
      <c r="F223" s="62"/>
      <c r="G223" s="167" t="s">
        <v>191</v>
      </c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74"/>
      <c r="BF223" s="174"/>
      <c r="BG223" s="174"/>
      <c r="BH223" s="174"/>
      <c r="BI223" s="174"/>
      <c r="BJ223" s="174"/>
      <c r="BK223" s="174"/>
      <c r="BL223" s="174"/>
      <c r="BT223" s="51"/>
      <c r="BU223" s="51"/>
      <c r="BV223" s="51"/>
      <c r="BW223" s="51"/>
      <c r="BX223" s="51"/>
      <c r="BY223" s="51"/>
      <c r="BZ223" s="51"/>
    </row>
    <row r="224" spans="1:78" ht="18.75" customHeight="1" x14ac:dyDescent="0.2">
      <c r="A224" s="62"/>
      <c r="B224" s="62"/>
      <c r="C224" s="62"/>
      <c r="D224" s="62"/>
      <c r="E224" s="62"/>
      <c r="F224" s="62"/>
      <c r="G224" s="197" t="s">
        <v>49</v>
      </c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69"/>
      <c r="AP224" s="69"/>
      <c r="AQ224" s="69"/>
      <c r="AR224" s="69"/>
      <c r="AS224" s="69"/>
      <c r="AT224" s="69"/>
      <c r="AU224" s="69"/>
      <c r="AV224" s="69"/>
      <c r="AW224" s="102"/>
      <c r="AX224" s="102"/>
      <c r="AY224" s="102"/>
      <c r="AZ224" s="102"/>
      <c r="BA224" s="102"/>
      <c r="BB224" s="102"/>
      <c r="BC224" s="102"/>
      <c r="BD224" s="102"/>
      <c r="BE224" s="174"/>
      <c r="BF224" s="174"/>
      <c r="BG224" s="174"/>
      <c r="BH224" s="174"/>
      <c r="BI224" s="174"/>
      <c r="BJ224" s="174"/>
      <c r="BK224" s="174"/>
      <c r="BL224" s="174"/>
      <c r="BT224" s="51"/>
      <c r="BU224" s="51"/>
      <c r="BV224" s="51"/>
      <c r="BW224" s="51"/>
      <c r="BX224" s="51"/>
      <c r="BY224" s="51"/>
      <c r="BZ224" s="51"/>
    </row>
    <row r="225" spans="1:78" ht="18.75" customHeight="1" x14ac:dyDescent="0.2">
      <c r="A225" s="62"/>
      <c r="B225" s="62"/>
      <c r="C225" s="62"/>
      <c r="D225" s="62"/>
      <c r="E225" s="62"/>
      <c r="F225" s="62"/>
      <c r="G225" s="166" t="s">
        <v>114</v>
      </c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73" t="s">
        <v>50</v>
      </c>
      <c r="AA225" s="73"/>
      <c r="AB225" s="73"/>
      <c r="AC225" s="73"/>
      <c r="AD225" s="73"/>
      <c r="AE225" s="73" t="s">
        <v>68</v>
      </c>
      <c r="AF225" s="62"/>
      <c r="AG225" s="62"/>
      <c r="AH225" s="62"/>
      <c r="AI225" s="62"/>
      <c r="AJ225" s="62"/>
      <c r="AK225" s="62"/>
      <c r="AL225" s="62"/>
      <c r="AM225" s="62"/>
      <c r="AN225" s="62"/>
      <c r="AO225" s="69"/>
      <c r="AP225" s="69"/>
      <c r="AQ225" s="69"/>
      <c r="AR225" s="69"/>
      <c r="AS225" s="69"/>
      <c r="AT225" s="69"/>
      <c r="AU225" s="69"/>
      <c r="AV225" s="69"/>
      <c r="AW225" s="102">
        <f>AW226+AW227</f>
        <v>66682223</v>
      </c>
      <c r="AX225" s="102"/>
      <c r="AY225" s="102"/>
      <c r="AZ225" s="102"/>
      <c r="BA225" s="102"/>
      <c r="BB225" s="102"/>
      <c r="BC225" s="102"/>
      <c r="BD225" s="102"/>
      <c r="BE225" s="69">
        <f>AW225</f>
        <v>66682223</v>
      </c>
      <c r="BF225" s="69"/>
      <c r="BG225" s="69"/>
      <c r="BH225" s="69"/>
      <c r="BI225" s="69"/>
      <c r="BJ225" s="69"/>
      <c r="BK225" s="69"/>
      <c r="BL225" s="69"/>
      <c r="BT225" s="51"/>
      <c r="BU225" s="51"/>
      <c r="BV225" s="51"/>
      <c r="BW225" s="51"/>
      <c r="BX225" s="51"/>
      <c r="BY225" s="51"/>
      <c r="BZ225" s="51"/>
    </row>
    <row r="226" spans="1:78" ht="18.75" customHeight="1" x14ac:dyDescent="0.2">
      <c r="A226" s="62"/>
      <c r="B226" s="62"/>
      <c r="C226" s="62"/>
      <c r="D226" s="62"/>
      <c r="E226" s="62"/>
      <c r="F226" s="62"/>
      <c r="G226" s="192" t="s">
        <v>185</v>
      </c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73" t="s">
        <v>192</v>
      </c>
      <c r="AA226" s="73"/>
      <c r="AB226" s="73"/>
      <c r="AC226" s="73"/>
      <c r="AD226" s="73"/>
      <c r="AE226" s="73" t="s">
        <v>68</v>
      </c>
      <c r="AF226" s="62"/>
      <c r="AG226" s="62"/>
      <c r="AH226" s="62"/>
      <c r="AI226" s="62"/>
      <c r="AJ226" s="62"/>
      <c r="AK226" s="62"/>
      <c r="AL226" s="62"/>
      <c r="AM226" s="62"/>
      <c r="AN226" s="62"/>
      <c r="AO226" s="69"/>
      <c r="AP226" s="69"/>
      <c r="AQ226" s="69"/>
      <c r="AR226" s="69"/>
      <c r="AS226" s="69"/>
      <c r="AT226" s="69"/>
      <c r="AU226" s="69"/>
      <c r="AV226" s="69"/>
      <c r="AW226" s="102">
        <f>SUM(AK107:AR115)</f>
        <v>66573700</v>
      </c>
      <c r="AX226" s="102"/>
      <c r="AY226" s="102"/>
      <c r="AZ226" s="102"/>
      <c r="BA226" s="102"/>
      <c r="BB226" s="102"/>
      <c r="BC226" s="102"/>
      <c r="BD226" s="102"/>
      <c r="BE226" s="69">
        <f>AW226</f>
        <v>66573700</v>
      </c>
      <c r="BF226" s="69"/>
      <c r="BG226" s="69"/>
      <c r="BH226" s="69"/>
      <c r="BI226" s="69"/>
      <c r="BJ226" s="69"/>
      <c r="BK226" s="69"/>
      <c r="BL226" s="69"/>
      <c r="BT226" s="51"/>
      <c r="BU226" s="51"/>
      <c r="BV226" s="51"/>
      <c r="BW226" s="51"/>
      <c r="BX226" s="51"/>
      <c r="BY226" s="51"/>
      <c r="BZ226" s="51"/>
    </row>
    <row r="227" spans="1:78" ht="66.75" customHeight="1" x14ac:dyDescent="0.2">
      <c r="A227" s="62"/>
      <c r="B227" s="62"/>
      <c r="C227" s="62"/>
      <c r="D227" s="62"/>
      <c r="E227" s="62"/>
      <c r="F227" s="62"/>
      <c r="G227" s="192" t="s">
        <v>199</v>
      </c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73" t="s">
        <v>192</v>
      </c>
      <c r="AA227" s="73"/>
      <c r="AB227" s="73"/>
      <c r="AC227" s="73"/>
      <c r="AD227" s="73"/>
      <c r="AE227" s="73" t="s">
        <v>68</v>
      </c>
      <c r="AF227" s="62"/>
      <c r="AG227" s="62"/>
      <c r="AH227" s="62"/>
      <c r="AI227" s="62"/>
      <c r="AJ227" s="62"/>
      <c r="AK227" s="62"/>
      <c r="AL227" s="62"/>
      <c r="AM227" s="62"/>
      <c r="AN227" s="62"/>
      <c r="AO227" s="69"/>
      <c r="AP227" s="69"/>
      <c r="AQ227" s="69"/>
      <c r="AR227" s="69"/>
      <c r="AS227" s="69"/>
      <c r="AT227" s="69"/>
      <c r="AU227" s="69"/>
      <c r="AV227" s="69"/>
      <c r="AW227" s="102">
        <f>AK116</f>
        <v>108523</v>
      </c>
      <c r="AX227" s="102"/>
      <c r="AY227" s="102"/>
      <c r="AZ227" s="102"/>
      <c r="BA227" s="102"/>
      <c r="BB227" s="102"/>
      <c r="BC227" s="102"/>
      <c r="BD227" s="102"/>
      <c r="BE227" s="69">
        <f>AW227</f>
        <v>108523</v>
      </c>
      <c r="BF227" s="69"/>
      <c r="BG227" s="69"/>
      <c r="BH227" s="69"/>
      <c r="BI227" s="69"/>
      <c r="BJ227" s="69"/>
      <c r="BK227" s="69"/>
      <c r="BL227" s="69"/>
      <c r="BT227" s="51"/>
      <c r="BU227" s="51"/>
      <c r="BV227" s="51"/>
      <c r="BW227" s="51"/>
      <c r="BX227" s="51"/>
      <c r="BY227" s="51"/>
      <c r="BZ227" s="51"/>
    </row>
    <row r="228" spans="1:78" ht="21" customHeight="1" x14ac:dyDescent="0.2">
      <c r="A228" s="62"/>
      <c r="B228" s="62"/>
      <c r="C228" s="62"/>
      <c r="D228" s="62"/>
      <c r="E228" s="62"/>
      <c r="F228" s="62"/>
      <c r="G228" s="198" t="s">
        <v>189</v>
      </c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73"/>
      <c r="AA228" s="73"/>
      <c r="AB228" s="73"/>
      <c r="AC228" s="73"/>
      <c r="AD228" s="73"/>
      <c r="AE228" s="73"/>
      <c r="AF228" s="62"/>
      <c r="AG228" s="62"/>
      <c r="AH228" s="62"/>
      <c r="AI228" s="62"/>
      <c r="AJ228" s="62"/>
      <c r="AK228" s="62"/>
      <c r="AL228" s="62"/>
      <c r="AM228" s="62"/>
      <c r="AN228" s="62"/>
      <c r="AO228" s="69"/>
      <c r="AP228" s="69"/>
      <c r="AQ228" s="69"/>
      <c r="AR228" s="69"/>
      <c r="AS228" s="69"/>
      <c r="AT228" s="69"/>
      <c r="AU228" s="69"/>
      <c r="AV228" s="69"/>
      <c r="AW228" s="102"/>
      <c r="AX228" s="102"/>
      <c r="AY228" s="102"/>
      <c r="AZ228" s="102"/>
      <c r="BA228" s="102"/>
      <c r="BB228" s="102"/>
      <c r="BC228" s="102"/>
      <c r="BD228" s="102"/>
      <c r="BE228" s="174"/>
      <c r="BF228" s="174"/>
      <c r="BG228" s="174"/>
      <c r="BH228" s="174"/>
      <c r="BI228" s="174"/>
      <c r="BJ228" s="174"/>
      <c r="BK228" s="174"/>
      <c r="BL228" s="174"/>
      <c r="BT228" s="51"/>
      <c r="BU228" s="51"/>
      <c r="BV228" s="51"/>
      <c r="BW228" s="51"/>
      <c r="BX228" s="51"/>
      <c r="BY228" s="51"/>
      <c r="BZ228" s="51"/>
    </row>
    <row r="229" spans="1:78" ht="33.75" customHeight="1" x14ac:dyDescent="0.2">
      <c r="A229" s="62"/>
      <c r="B229" s="62"/>
      <c r="C229" s="62"/>
      <c r="D229" s="62"/>
      <c r="E229" s="62"/>
      <c r="F229" s="62"/>
      <c r="G229" s="199" t="s">
        <v>186</v>
      </c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73" t="s">
        <v>69</v>
      </c>
      <c r="AA229" s="73"/>
      <c r="AB229" s="73"/>
      <c r="AC229" s="73"/>
      <c r="AD229" s="73"/>
      <c r="AE229" s="73" t="s">
        <v>73</v>
      </c>
      <c r="AF229" s="62"/>
      <c r="AG229" s="62"/>
      <c r="AH229" s="62"/>
      <c r="AI229" s="62"/>
      <c r="AJ229" s="62"/>
      <c r="AK229" s="62"/>
      <c r="AL229" s="62"/>
      <c r="AM229" s="62"/>
      <c r="AN229" s="62"/>
      <c r="AO229" s="69"/>
      <c r="AP229" s="69"/>
      <c r="AQ229" s="69"/>
      <c r="AR229" s="69"/>
      <c r="AS229" s="69"/>
      <c r="AT229" s="69"/>
      <c r="AU229" s="69"/>
      <c r="AV229" s="69"/>
      <c r="AW229" s="110">
        <f>1+5+1+1+2+3+5+1+1</f>
        <v>20</v>
      </c>
      <c r="AX229" s="110"/>
      <c r="AY229" s="110"/>
      <c r="AZ229" s="110"/>
      <c r="BA229" s="110"/>
      <c r="BB229" s="110"/>
      <c r="BC229" s="110"/>
      <c r="BD229" s="110"/>
      <c r="BE229" s="82">
        <f t="shared" ref="BE229:BE235" si="11">AW229</f>
        <v>20</v>
      </c>
      <c r="BF229" s="82"/>
      <c r="BG229" s="82"/>
      <c r="BH229" s="82"/>
      <c r="BI229" s="82"/>
      <c r="BJ229" s="82"/>
      <c r="BK229" s="82"/>
      <c r="BL229" s="82"/>
      <c r="BT229" s="51"/>
      <c r="BU229" s="51"/>
      <c r="BV229" s="51"/>
      <c r="BW229" s="51"/>
      <c r="BX229" s="51"/>
      <c r="BY229" s="51"/>
      <c r="BZ229" s="51"/>
    </row>
    <row r="230" spans="1:78" ht="18" customHeight="1" x14ac:dyDescent="0.2">
      <c r="A230" s="62"/>
      <c r="B230" s="62"/>
      <c r="C230" s="62"/>
      <c r="D230" s="62"/>
      <c r="E230" s="62"/>
      <c r="F230" s="62"/>
      <c r="G230" s="199" t="s">
        <v>200</v>
      </c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73" t="s">
        <v>69</v>
      </c>
      <c r="AA230" s="73"/>
      <c r="AB230" s="73"/>
      <c r="AC230" s="73"/>
      <c r="AD230" s="73"/>
      <c r="AE230" s="73" t="s">
        <v>73</v>
      </c>
      <c r="AF230" s="62"/>
      <c r="AG230" s="62"/>
      <c r="AH230" s="62"/>
      <c r="AI230" s="62"/>
      <c r="AJ230" s="62"/>
      <c r="AK230" s="62"/>
      <c r="AL230" s="62"/>
      <c r="AM230" s="62"/>
      <c r="AN230" s="62"/>
      <c r="AO230" s="69"/>
      <c r="AP230" s="69"/>
      <c r="AQ230" s="69"/>
      <c r="AR230" s="69"/>
      <c r="AS230" s="69"/>
      <c r="AT230" s="69"/>
      <c r="AU230" s="69"/>
      <c r="AV230" s="69"/>
      <c r="AW230" s="110">
        <v>1</v>
      </c>
      <c r="AX230" s="110"/>
      <c r="AY230" s="110"/>
      <c r="AZ230" s="110"/>
      <c r="BA230" s="110"/>
      <c r="BB230" s="110"/>
      <c r="BC230" s="110"/>
      <c r="BD230" s="110"/>
      <c r="BE230" s="82">
        <f>AW230</f>
        <v>1</v>
      </c>
      <c r="BF230" s="82"/>
      <c r="BG230" s="82"/>
      <c r="BH230" s="82"/>
      <c r="BI230" s="82"/>
      <c r="BJ230" s="82"/>
      <c r="BK230" s="82"/>
      <c r="BL230" s="82"/>
      <c r="BT230" s="51"/>
      <c r="BU230" s="51"/>
      <c r="BV230" s="51"/>
      <c r="BW230" s="51"/>
      <c r="BX230" s="51"/>
      <c r="BY230" s="51"/>
      <c r="BZ230" s="51"/>
    </row>
    <row r="231" spans="1:78" ht="20.25" customHeight="1" x14ac:dyDescent="0.2">
      <c r="A231" s="62"/>
      <c r="B231" s="62"/>
      <c r="C231" s="62"/>
      <c r="D231" s="62"/>
      <c r="E231" s="62"/>
      <c r="F231" s="62"/>
      <c r="G231" s="198" t="s">
        <v>66</v>
      </c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73"/>
      <c r="AA231" s="73"/>
      <c r="AB231" s="73"/>
      <c r="AC231" s="73"/>
      <c r="AD231" s="73"/>
      <c r="AE231" s="73"/>
      <c r="AF231" s="62"/>
      <c r="AG231" s="62"/>
      <c r="AH231" s="62"/>
      <c r="AI231" s="62"/>
      <c r="AJ231" s="62"/>
      <c r="AK231" s="62"/>
      <c r="AL231" s="62"/>
      <c r="AM231" s="62"/>
      <c r="AN231" s="62"/>
      <c r="AO231" s="69"/>
      <c r="AP231" s="69"/>
      <c r="AQ231" s="69"/>
      <c r="AR231" s="69"/>
      <c r="AS231" s="69"/>
      <c r="AT231" s="69"/>
      <c r="AU231" s="69"/>
      <c r="AV231" s="69"/>
      <c r="AW231" s="102"/>
      <c r="AX231" s="102"/>
      <c r="AY231" s="102"/>
      <c r="AZ231" s="102"/>
      <c r="BA231" s="102"/>
      <c r="BB231" s="102"/>
      <c r="BC231" s="102"/>
      <c r="BD231" s="102"/>
      <c r="BE231" s="174"/>
      <c r="BF231" s="174"/>
      <c r="BG231" s="174"/>
      <c r="BH231" s="174"/>
      <c r="BI231" s="174"/>
      <c r="BJ231" s="174"/>
      <c r="BK231" s="174"/>
      <c r="BL231" s="174"/>
      <c r="BT231" s="51"/>
      <c r="BU231" s="51"/>
      <c r="BV231" s="51"/>
      <c r="BW231" s="51"/>
      <c r="BX231" s="51"/>
      <c r="BY231" s="51"/>
      <c r="BZ231" s="51"/>
    </row>
    <row r="232" spans="1:78" ht="35.25" customHeight="1" x14ac:dyDescent="0.2">
      <c r="A232" s="62"/>
      <c r="B232" s="62"/>
      <c r="C232" s="62"/>
      <c r="D232" s="62"/>
      <c r="E232" s="62"/>
      <c r="F232" s="62"/>
      <c r="G232" s="199" t="s">
        <v>201</v>
      </c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73" t="s">
        <v>192</v>
      </c>
      <c r="AA232" s="73"/>
      <c r="AB232" s="73"/>
      <c r="AC232" s="73"/>
      <c r="AD232" s="73"/>
      <c r="AE232" s="73" t="s">
        <v>63</v>
      </c>
      <c r="AF232" s="62"/>
      <c r="AG232" s="62"/>
      <c r="AH232" s="62"/>
      <c r="AI232" s="62"/>
      <c r="AJ232" s="62"/>
      <c r="AK232" s="62"/>
      <c r="AL232" s="62"/>
      <c r="AM232" s="62"/>
      <c r="AN232" s="62"/>
      <c r="AO232" s="69"/>
      <c r="AP232" s="69"/>
      <c r="AQ232" s="69"/>
      <c r="AR232" s="69"/>
      <c r="AS232" s="69"/>
      <c r="AT232" s="69"/>
      <c r="AU232" s="69"/>
      <c r="AV232" s="69"/>
      <c r="AW232" s="102">
        <f>AW226/AW229</f>
        <v>3328685</v>
      </c>
      <c r="AX232" s="102"/>
      <c r="AY232" s="102"/>
      <c r="AZ232" s="102"/>
      <c r="BA232" s="102"/>
      <c r="BB232" s="102"/>
      <c r="BC232" s="102"/>
      <c r="BD232" s="102"/>
      <c r="BE232" s="69">
        <f t="shared" si="11"/>
        <v>3328685</v>
      </c>
      <c r="BF232" s="69"/>
      <c r="BG232" s="69"/>
      <c r="BH232" s="69"/>
      <c r="BI232" s="69"/>
      <c r="BJ232" s="69"/>
      <c r="BK232" s="69"/>
      <c r="BL232" s="69"/>
      <c r="BT232" s="51"/>
      <c r="BU232" s="51"/>
      <c r="BV232" s="51"/>
      <c r="BW232" s="51"/>
      <c r="BX232" s="51"/>
      <c r="BY232" s="51"/>
      <c r="BZ232" s="51"/>
    </row>
    <row r="233" spans="1:78" ht="21.75" customHeight="1" x14ac:dyDescent="0.2">
      <c r="A233" s="62"/>
      <c r="B233" s="62"/>
      <c r="C233" s="62"/>
      <c r="D233" s="62"/>
      <c r="E233" s="62"/>
      <c r="F233" s="62"/>
      <c r="G233" s="199" t="s">
        <v>202</v>
      </c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73" t="s">
        <v>192</v>
      </c>
      <c r="AA233" s="73"/>
      <c r="AB233" s="73"/>
      <c r="AC233" s="73"/>
      <c r="AD233" s="73"/>
      <c r="AE233" s="73" t="s">
        <v>63</v>
      </c>
      <c r="AF233" s="62"/>
      <c r="AG233" s="62"/>
      <c r="AH233" s="62"/>
      <c r="AI233" s="62"/>
      <c r="AJ233" s="62"/>
      <c r="AK233" s="62"/>
      <c r="AL233" s="62"/>
      <c r="AM233" s="62"/>
      <c r="AN233" s="62"/>
      <c r="AO233" s="69"/>
      <c r="AP233" s="69"/>
      <c r="AQ233" s="69"/>
      <c r="AR233" s="69"/>
      <c r="AS233" s="69"/>
      <c r="AT233" s="69"/>
      <c r="AU233" s="69"/>
      <c r="AV233" s="69"/>
      <c r="AW233" s="102">
        <f>AW227/AW230</f>
        <v>108523</v>
      </c>
      <c r="AX233" s="102"/>
      <c r="AY233" s="102"/>
      <c r="AZ233" s="102"/>
      <c r="BA233" s="102"/>
      <c r="BB233" s="102"/>
      <c r="BC233" s="102"/>
      <c r="BD233" s="102"/>
      <c r="BE233" s="69">
        <f>AW233</f>
        <v>108523</v>
      </c>
      <c r="BF233" s="69"/>
      <c r="BG233" s="69"/>
      <c r="BH233" s="69"/>
      <c r="BI233" s="69"/>
      <c r="BJ233" s="69"/>
      <c r="BK233" s="69"/>
      <c r="BL233" s="69"/>
      <c r="BT233" s="51"/>
      <c r="BU233" s="51"/>
      <c r="BV233" s="51"/>
      <c r="BW233" s="51"/>
      <c r="BX233" s="51"/>
      <c r="BY233" s="51"/>
      <c r="BZ233" s="51"/>
    </row>
    <row r="234" spans="1:78" ht="18.75" customHeight="1" x14ac:dyDescent="0.2">
      <c r="A234" s="62"/>
      <c r="B234" s="62"/>
      <c r="C234" s="62"/>
      <c r="D234" s="62"/>
      <c r="E234" s="62"/>
      <c r="F234" s="62"/>
      <c r="G234" s="197" t="s">
        <v>51</v>
      </c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73"/>
      <c r="AA234" s="73"/>
      <c r="AB234" s="73"/>
      <c r="AC234" s="73"/>
      <c r="AD234" s="73"/>
      <c r="AE234" s="73"/>
      <c r="AF234" s="62"/>
      <c r="AG234" s="62"/>
      <c r="AH234" s="62"/>
      <c r="AI234" s="62"/>
      <c r="AJ234" s="62"/>
      <c r="AK234" s="62"/>
      <c r="AL234" s="62"/>
      <c r="AM234" s="62"/>
      <c r="AN234" s="62"/>
      <c r="AO234" s="69"/>
      <c r="AP234" s="69"/>
      <c r="AQ234" s="69"/>
      <c r="AR234" s="69"/>
      <c r="AS234" s="69"/>
      <c r="AT234" s="69"/>
      <c r="AU234" s="69"/>
      <c r="AV234" s="69"/>
      <c r="AW234" s="102"/>
      <c r="AX234" s="102"/>
      <c r="AY234" s="102"/>
      <c r="AZ234" s="102"/>
      <c r="BA234" s="102"/>
      <c r="BB234" s="102"/>
      <c r="BC234" s="102"/>
      <c r="BD234" s="102"/>
      <c r="BE234" s="174"/>
      <c r="BF234" s="174"/>
      <c r="BG234" s="174"/>
      <c r="BH234" s="174"/>
      <c r="BI234" s="174"/>
      <c r="BJ234" s="174"/>
      <c r="BK234" s="174"/>
      <c r="BL234" s="174"/>
      <c r="BT234" s="51"/>
      <c r="BU234" s="51"/>
      <c r="BV234" s="51"/>
      <c r="BW234" s="51"/>
      <c r="BX234" s="51"/>
      <c r="BY234" s="51"/>
      <c r="BZ234" s="51"/>
    </row>
    <row r="235" spans="1:78" ht="33.75" customHeight="1" x14ac:dyDescent="0.2">
      <c r="A235" s="62"/>
      <c r="B235" s="62"/>
      <c r="C235" s="62"/>
      <c r="D235" s="62"/>
      <c r="E235" s="62"/>
      <c r="F235" s="62"/>
      <c r="G235" s="192" t="s">
        <v>62</v>
      </c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73" t="s">
        <v>52</v>
      </c>
      <c r="AA235" s="73"/>
      <c r="AB235" s="73"/>
      <c r="AC235" s="73"/>
      <c r="AD235" s="73"/>
      <c r="AE235" s="73" t="s">
        <v>63</v>
      </c>
      <c r="AF235" s="62"/>
      <c r="AG235" s="62"/>
      <c r="AH235" s="62"/>
      <c r="AI235" s="62"/>
      <c r="AJ235" s="62"/>
      <c r="AK235" s="62"/>
      <c r="AL235" s="62"/>
      <c r="AM235" s="62"/>
      <c r="AN235" s="62"/>
      <c r="AO235" s="69"/>
      <c r="AP235" s="69"/>
      <c r="AQ235" s="69"/>
      <c r="AR235" s="69"/>
      <c r="AS235" s="69"/>
      <c r="AT235" s="69"/>
      <c r="AU235" s="69"/>
      <c r="AV235" s="69"/>
      <c r="AW235" s="102">
        <f>AW225/56256217.25*100</f>
        <v>118.53307289337873</v>
      </c>
      <c r="AX235" s="102"/>
      <c r="AY235" s="102">
        <f>AY229/56256217.25*100</f>
        <v>0</v>
      </c>
      <c r="AZ235" s="102"/>
      <c r="BA235" s="102">
        <f>BA229/56256217.25*100</f>
        <v>0</v>
      </c>
      <c r="BB235" s="102"/>
      <c r="BC235" s="102">
        <f>BC229/56256217.25*100</f>
        <v>0</v>
      </c>
      <c r="BD235" s="102"/>
      <c r="BE235" s="174">
        <f t="shared" si="11"/>
        <v>118.53307289337873</v>
      </c>
      <c r="BF235" s="174"/>
      <c r="BG235" s="174"/>
      <c r="BH235" s="174"/>
      <c r="BI235" s="174"/>
      <c r="BJ235" s="174"/>
      <c r="BK235" s="174"/>
      <c r="BL235" s="174"/>
      <c r="BT235" s="51"/>
      <c r="BU235" s="51"/>
      <c r="BV235" s="51"/>
      <c r="BW235" s="51"/>
      <c r="BX235" s="51"/>
      <c r="BY235" s="51"/>
      <c r="BZ235" s="51"/>
    </row>
    <row r="236" spans="1:78" ht="17.25" customHeight="1" x14ac:dyDescent="0.2">
      <c r="A236" s="32"/>
      <c r="B236" s="32"/>
      <c r="C236" s="32"/>
      <c r="D236" s="32"/>
      <c r="E236" s="32"/>
      <c r="F236" s="32"/>
      <c r="G236" s="50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35"/>
      <c r="AA236" s="35"/>
      <c r="AB236" s="35"/>
      <c r="AC236" s="35"/>
      <c r="AD236" s="35"/>
      <c r="AE236" s="35"/>
      <c r="AF236" s="32"/>
      <c r="AG236" s="32"/>
      <c r="AH236" s="32"/>
      <c r="AI236" s="32"/>
      <c r="AJ236" s="32"/>
      <c r="AK236" s="32"/>
      <c r="AL236" s="32"/>
      <c r="AM236" s="32"/>
      <c r="AN236" s="32"/>
      <c r="AO236" s="36"/>
      <c r="AP236" s="36"/>
      <c r="AQ236" s="36"/>
      <c r="AR236" s="36"/>
      <c r="AS236" s="36"/>
      <c r="AT236" s="36"/>
      <c r="AU236" s="36"/>
      <c r="AV236" s="36"/>
      <c r="AW236" s="55"/>
      <c r="AX236" s="55"/>
      <c r="AY236" s="55"/>
      <c r="AZ236" s="55"/>
      <c r="BA236" s="55"/>
      <c r="BB236" s="55"/>
      <c r="BC236" s="55"/>
      <c r="BD236" s="55"/>
      <c r="BE236" s="36"/>
      <c r="BF236" s="36"/>
      <c r="BG236" s="36"/>
      <c r="BH236" s="36"/>
      <c r="BI236" s="36"/>
      <c r="BJ236" s="36"/>
      <c r="BK236" s="36"/>
      <c r="BL236" s="36"/>
      <c r="BT236" s="51"/>
      <c r="BU236" s="51"/>
      <c r="BV236" s="51"/>
      <c r="BW236" s="51"/>
      <c r="BX236" s="51"/>
      <c r="BY236" s="51"/>
      <c r="BZ236" s="51"/>
    </row>
    <row r="237" spans="1:78" ht="33.75" customHeight="1" x14ac:dyDescent="0.2">
      <c r="A237" s="62" t="s">
        <v>15</v>
      </c>
      <c r="B237" s="62"/>
      <c r="C237" s="62"/>
      <c r="D237" s="62"/>
      <c r="E237" s="62"/>
      <c r="F237" s="62"/>
      <c r="G237" s="62" t="s">
        <v>28</v>
      </c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 t="s">
        <v>2</v>
      </c>
      <c r="AA237" s="62"/>
      <c r="AB237" s="62"/>
      <c r="AC237" s="62"/>
      <c r="AD237" s="62"/>
      <c r="AE237" s="62" t="s">
        <v>1</v>
      </c>
      <c r="AF237" s="62"/>
      <c r="AG237" s="62"/>
      <c r="AH237" s="62"/>
      <c r="AI237" s="62"/>
      <c r="AJ237" s="62"/>
      <c r="AK237" s="62"/>
      <c r="AL237" s="62"/>
      <c r="AM237" s="62"/>
      <c r="AN237" s="62"/>
      <c r="AO237" s="62" t="s">
        <v>16</v>
      </c>
      <c r="AP237" s="62"/>
      <c r="AQ237" s="62"/>
      <c r="AR237" s="62"/>
      <c r="AS237" s="62"/>
      <c r="AT237" s="62"/>
      <c r="AU237" s="62"/>
      <c r="AV237" s="62"/>
      <c r="AW237" s="62" t="s">
        <v>17</v>
      </c>
      <c r="AX237" s="62"/>
      <c r="AY237" s="62"/>
      <c r="AZ237" s="62"/>
      <c r="BA237" s="62"/>
      <c r="BB237" s="62"/>
      <c r="BC237" s="62"/>
      <c r="BD237" s="62"/>
      <c r="BE237" s="62" t="s">
        <v>14</v>
      </c>
      <c r="BF237" s="62"/>
      <c r="BG237" s="62"/>
      <c r="BH237" s="62"/>
      <c r="BI237" s="62"/>
      <c r="BJ237" s="62"/>
      <c r="BK237" s="62"/>
      <c r="BL237" s="62"/>
      <c r="BT237" s="51"/>
      <c r="BU237" s="51"/>
      <c r="BV237" s="51"/>
      <c r="BW237" s="51"/>
      <c r="BX237" s="51"/>
      <c r="BY237" s="51"/>
      <c r="BZ237" s="51"/>
    </row>
    <row r="238" spans="1:78" ht="18.75" customHeight="1" x14ac:dyDescent="0.2">
      <c r="A238" s="62">
        <v>1</v>
      </c>
      <c r="B238" s="62"/>
      <c r="C238" s="62"/>
      <c r="D238" s="62"/>
      <c r="E238" s="62"/>
      <c r="F238" s="62"/>
      <c r="G238" s="66">
        <v>2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8"/>
      <c r="Z238" s="62">
        <v>3</v>
      </c>
      <c r="AA238" s="62"/>
      <c r="AB238" s="62"/>
      <c r="AC238" s="62"/>
      <c r="AD238" s="62"/>
      <c r="AE238" s="62">
        <v>4</v>
      </c>
      <c r="AF238" s="62"/>
      <c r="AG238" s="62"/>
      <c r="AH238" s="62"/>
      <c r="AI238" s="62"/>
      <c r="AJ238" s="62"/>
      <c r="AK238" s="62"/>
      <c r="AL238" s="62"/>
      <c r="AM238" s="62"/>
      <c r="AN238" s="62"/>
      <c r="AO238" s="62">
        <v>5</v>
      </c>
      <c r="AP238" s="62"/>
      <c r="AQ238" s="62"/>
      <c r="AR238" s="62"/>
      <c r="AS238" s="62"/>
      <c r="AT238" s="62"/>
      <c r="AU238" s="62"/>
      <c r="AV238" s="62"/>
      <c r="AW238" s="62">
        <v>6</v>
      </c>
      <c r="AX238" s="62"/>
      <c r="AY238" s="62"/>
      <c r="AZ238" s="62"/>
      <c r="BA238" s="62"/>
      <c r="BB238" s="62"/>
      <c r="BC238" s="62"/>
      <c r="BD238" s="62"/>
      <c r="BE238" s="62">
        <v>7</v>
      </c>
      <c r="BF238" s="62"/>
      <c r="BG238" s="62"/>
      <c r="BH238" s="62"/>
      <c r="BI238" s="62"/>
      <c r="BJ238" s="62"/>
      <c r="BK238" s="62"/>
      <c r="BL238" s="62"/>
      <c r="BT238" s="51"/>
      <c r="BU238" s="51"/>
      <c r="BV238" s="51"/>
      <c r="BW238" s="51"/>
      <c r="BX238" s="51"/>
      <c r="BY238" s="51"/>
      <c r="BZ238" s="51"/>
    </row>
    <row r="239" spans="1:78" ht="19.5" customHeight="1" x14ac:dyDescent="0.2">
      <c r="A239" s="62"/>
      <c r="B239" s="62"/>
      <c r="C239" s="62"/>
      <c r="D239" s="62"/>
      <c r="E239" s="62"/>
      <c r="F239" s="62"/>
      <c r="G239" s="118" t="s">
        <v>193</v>
      </c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5"/>
      <c r="BE239" s="174"/>
      <c r="BF239" s="174"/>
      <c r="BG239" s="174"/>
      <c r="BH239" s="174"/>
      <c r="BI239" s="174"/>
      <c r="BJ239" s="174"/>
      <c r="BK239" s="174"/>
      <c r="BL239" s="174"/>
      <c r="BT239" s="51"/>
      <c r="BU239" s="51"/>
      <c r="BV239" s="51"/>
      <c r="BW239" s="51"/>
      <c r="BX239" s="51"/>
      <c r="BY239" s="51"/>
      <c r="BZ239" s="51"/>
    </row>
    <row r="240" spans="1:78" ht="18.95" customHeight="1" x14ac:dyDescent="0.2">
      <c r="A240" s="62"/>
      <c r="B240" s="62"/>
      <c r="C240" s="62"/>
      <c r="D240" s="62"/>
      <c r="E240" s="62"/>
      <c r="F240" s="62"/>
      <c r="G240" s="197" t="s">
        <v>49</v>
      </c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69"/>
      <c r="AP240" s="69"/>
      <c r="AQ240" s="69"/>
      <c r="AR240" s="69"/>
      <c r="AS240" s="69"/>
      <c r="AT240" s="69"/>
      <c r="AU240" s="69"/>
      <c r="AV240" s="69"/>
      <c r="AW240" s="102"/>
      <c r="AX240" s="102"/>
      <c r="AY240" s="102"/>
      <c r="AZ240" s="102"/>
      <c r="BA240" s="102"/>
      <c r="BB240" s="102"/>
      <c r="BC240" s="102"/>
      <c r="BD240" s="102"/>
      <c r="BE240" s="174"/>
      <c r="BF240" s="174"/>
      <c r="BG240" s="174"/>
      <c r="BH240" s="174"/>
      <c r="BI240" s="174"/>
      <c r="BJ240" s="174"/>
      <c r="BK240" s="174"/>
      <c r="BL240" s="174"/>
      <c r="BT240" s="51"/>
      <c r="BU240" s="51"/>
      <c r="BV240" s="51"/>
      <c r="BW240" s="51"/>
      <c r="BX240" s="51"/>
      <c r="BY240" s="51"/>
      <c r="BZ240" s="51"/>
    </row>
    <row r="241" spans="1:78" ht="18.95" customHeight="1" x14ac:dyDescent="0.2">
      <c r="A241" s="62"/>
      <c r="B241" s="62"/>
      <c r="C241" s="62"/>
      <c r="D241" s="62"/>
      <c r="E241" s="62"/>
      <c r="F241" s="62"/>
      <c r="G241" s="192" t="s">
        <v>185</v>
      </c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73" t="s">
        <v>192</v>
      </c>
      <c r="AA241" s="73"/>
      <c r="AB241" s="73"/>
      <c r="AC241" s="73"/>
      <c r="AD241" s="73"/>
      <c r="AE241" s="73" t="s">
        <v>68</v>
      </c>
      <c r="AF241" s="62"/>
      <c r="AG241" s="62"/>
      <c r="AH241" s="62"/>
      <c r="AI241" s="62"/>
      <c r="AJ241" s="62"/>
      <c r="AK241" s="62"/>
      <c r="AL241" s="62"/>
      <c r="AM241" s="62"/>
      <c r="AN241" s="62"/>
      <c r="AO241" s="69"/>
      <c r="AP241" s="69"/>
      <c r="AQ241" s="69"/>
      <c r="AR241" s="69"/>
      <c r="AS241" s="69"/>
      <c r="AT241" s="69"/>
      <c r="AU241" s="69"/>
      <c r="AV241" s="69"/>
      <c r="AW241" s="102">
        <f>AK117</f>
        <v>6525500</v>
      </c>
      <c r="AX241" s="102"/>
      <c r="AY241" s="102"/>
      <c r="AZ241" s="102"/>
      <c r="BA241" s="102"/>
      <c r="BB241" s="102"/>
      <c r="BC241" s="102"/>
      <c r="BD241" s="102"/>
      <c r="BE241" s="69">
        <f>AW241</f>
        <v>6525500</v>
      </c>
      <c r="BF241" s="69"/>
      <c r="BG241" s="69"/>
      <c r="BH241" s="69"/>
      <c r="BI241" s="69"/>
      <c r="BJ241" s="69"/>
      <c r="BK241" s="69"/>
      <c r="BL241" s="69"/>
      <c r="BT241" s="51"/>
      <c r="BU241" s="51"/>
      <c r="BV241" s="51"/>
      <c r="BW241" s="51"/>
      <c r="BX241" s="51"/>
      <c r="BY241" s="51"/>
      <c r="BZ241" s="51"/>
    </row>
    <row r="242" spans="1:78" ht="18.95" customHeight="1" x14ac:dyDescent="0.2">
      <c r="A242" s="62"/>
      <c r="B242" s="62"/>
      <c r="C242" s="62"/>
      <c r="D242" s="62"/>
      <c r="E242" s="62"/>
      <c r="F242" s="62"/>
      <c r="G242" s="198" t="s">
        <v>189</v>
      </c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1"/>
      <c r="AA242" s="191"/>
      <c r="AB242" s="191"/>
      <c r="AC242" s="191"/>
      <c r="AD242" s="191"/>
      <c r="AE242" s="74"/>
      <c r="AF242" s="67"/>
      <c r="AG242" s="67"/>
      <c r="AH242" s="67"/>
      <c r="AI242" s="67"/>
      <c r="AJ242" s="67"/>
      <c r="AK242" s="67"/>
      <c r="AL242" s="67"/>
      <c r="AM242" s="67"/>
      <c r="AN242" s="68"/>
      <c r="AO242" s="57"/>
      <c r="AP242" s="57"/>
      <c r="AQ242" s="57"/>
      <c r="AR242" s="57"/>
      <c r="AS242" s="57"/>
      <c r="AT242" s="57"/>
      <c r="AU242" s="57"/>
      <c r="AV242" s="57"/>
      <c r="AW242" s="102"/>
      <c r="AX242" s="102"/>
      <c r="AY242" s="102"/>
      <c r="AZ242" s="102"/>
      <c r="BA242" s="102"/>
      <c r="BB242" s="102"/>
      <c r="BC242" s="102"/>
      <c r="BD242" s="102"/>
      <c r="BE242" s="174"/>
      <c r="BF242" s="174"/>
      <c r="BG242" s="174"/>
      <c r="BH242" s="174"/>
      <c r="BI242" s="174"/>
      <c r="BJ242" s="174"/>
      <c r="BK242" s="174"/>
      <c r="BL242" s="174"/>
      <c r="BT242" s="51"/>
      <c r="BU242" s="51"/>
      <c r="BV242" s="51"/>
      <c r="BW242" s="51"/>
      <c r="BX242" s="51"/>
      <c r="BY242" s="51"/>
      <c r="BZ242" s="51"/>
    </row>
    <row r="243" spans="1:78" ht="33.75" customHeight="1" x14ac:dyDescent="0.2">
      <c r="A243" s="62"/>
      <c r="B243" s="62"/>
      <c r="C243" s="62"/>
      <c r="D243" s="62"/>
      <c r="E243" s="62"/>
      <c r="F243" s="62"/>
      <c r="G243" s="199" t="s">
        <v>186</v>
      </c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1" t="s">
        <v>69</v>
      </c>
      <c r="AA243" s="191"/>
      <c r="AB243" s="191"/>
      <c r="AC243" s="191"/>
      <c r="AD243" s="191"/>
      <c r="AE243" s="74" t="s">
        <v>73</v>
      </c>
      <c r="AF243" s="67"/>
      <c r="AG243" s="67"/>
      <c r="AH243" s="67"/>
      <c r="AI243" s="67"/>
      <c r="AJ243" s="67"/>
      <c r="AK243" s="67"/>
      <c r="AL243" s="67"/>
      <c r="AM243" s="67"/>
      <c r="AN243" s="68"/>
      <c r="AO243" s="57"/>
      <c r="AP243" s="57"/>
      <c r="AQ243" s="57"/>
      <c r="AR243" s="57"/>
      <c r="AS243" s="57"/>
      <c r="AT243" s="57"/>
      <c r="AU243" s="57"/>
      <c r="AV243" s="57"/>
      <c r="AW243" s="110">
        <v>4</v>
      </c>
      <c r="AX243" s="110"/>
      <c r="AY243" s="110"/>
      <c r="AZ243" s="110"/>
      <c r="BA243" s="110"/>
      <c r="BB243" s="110"/>
      <c r="BC243" s="110"/>
      <c r="BD243" s="110"/>
      <c r="BE243" s="82">
        <f>AW243</f>
        <v>4</v>
      </c>
      <c r="BF243" s="82"/>
      <c r="BG243" s="82"/>
      <c r="BH243" s="82"/>
      <c r="BI243" s="82"/>
      <c r="BJ243" s="82"/>
      <c r="BK243" s="82"/>
      <c r="BL243" s="82"/>
      <c r="BT243" s="51"/>
      <c r="BU243" s="51"/>
      <c r="BV243" s="51"/>
      <c r="BW243" s="51"/>
      <c r="BX243" s="51"/>
      <c r="BY243" s="51"/>
      <c r="BZ243" s="51"/>
    </row>
    <row r="244" spans="1:78" ht="18.75" customHeight="1" x14ac:dyDescent="0.2">
      <c r="A244" s="62"/>
      <c r="B244" s="62"/>
      <c r="C244" s="62"/>
      <c r="D244" s="62"/>
      <c r="E244" s="62"/>
      <c r="F244" s="62"/>
      <c r="G244" s="198" t="s">
        <v>66</v>
      </c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1"/>
      <c r="AA244" s="191"/>
      <c r="AB244" s="191"/>
      <c r="AC244" s="191"/>
      <c r="AD244" s="191"/>
      <c r="AE244" s="74"/>
      <c r="AF244" s="67"/>
      <c r="AG244" s="67"/>
      <c r="AH244" s="67"/>
      <c r="AI244" s="67"/>
      <c r="AJ244" s="67"/>
      <c r="AK244" s="67"/>
      <c r="AL244" s="67"/>
      <c r="AM244" s="67"/>
      <c r="AN244" s="68"/>
      <c r="AO244" s="57"/>
      <c r="AP244" s="57"/>
      <c r="AQ244" s="57"/>
      <c r="AR244" s="57"/>
      <c r="AS244" s="57"/>
      <c r="AT244" s="57"/>
      <c r="AU244" s="57"/>
      <c r="AV244" s="57"/>
      <c r="AW244" s="102"/>
      <c r="AX244" s="102"/>
      <c r="AY244" s="102"/>
      <c r="AZ244" s="102"/>
      <c r="BA244" s="102"/>
      <c r="BB244" s="102"/>
      <c r="BC244" s="102"/>
      <c r="BD244" s="102"/>
      <c r="BE244" s="174"/>
      <c r="BF244" s="174"/>
      <c r="BG244" s="174"/>
      <c r="BH244" s="174"/>
      <c r="BI244" s="174"/>
      <c r="BJ244" s="174"/>
      <c r="BK244" s="174"/>
      <c r="BL244" s="174"/>
      <c r="BT244" s="51"/>
      <c r="BU244" s="51"/>
      <c r="BV244" s="51"/>
      <c r="BW244" s="51"/>
      <c r="BX244" s="51"/>
      <c r="BY244" s="51"/>
      <c r="BZ244" s="51"/>
    </row>
    <row r="245" spans="1:78" ht="33.75" customHeight="1" x14ac:dyDescent="0.2">
      <c r="A245" s="62"/>
      <c r="B245" s="62"/>
      <c r="C245" s="62"/>
      <c r="D245" s="62"/>
      <c r="E245" s="62"/>
      <c r="F245" s="62"/>
      <c r="G245" s="199" t="s">
        <v>201</v>
      </c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1" t="s">
        <v>192</v>
      </c>
      <c r="AA245" s="191"/>
      <c r="AB245" s="191"/>
      <c r="AC245" s="191"/>
      <c r="AD245" s="191"/>
      <c r="AE245" s="74" t="s">
        <v>63</v>
      </c>
      <c r="AF245" s="67"/>
      <c r="AG245" s="67"/>
      <c r="AH245" s="67"/>
      <c r="AI245" s="67"/>
      <c r="AJ245" s="67"/>
      <c r="AK245" s="67"/>
      <c r="AL245" s="67"/>
      <c r="AM245" s="67"/>
      <c r="AN245" s="68"/>
      <c r="AO245" s="57"/>
      <c r="AP245" s="57"/>
      <c r="AQ245" s="57"/>
      <c r="AR245" s="57"/>
      <c r="AS245" s="57"/>
      <c r="AT245" s="57"/>
      <c r="AU245" s="57"/>
      <c r="AV245" s="57"/>
      <c r="AW245" s="102">
        <f>AW241/AW243</f>
        <v>1631375</v>
      </c>
      <c r="AX245" s="102"/>
      <c r="AY245" s="102"/>
      <c r="AZ245" s="102"/>
      <c r="BA245" s="102"/>
      <c r="BB245" s="102"/>
      <c r="BC245" s="102"/>
      <c r="BD245" s="102"/>
      <c r="BE245" s="69">
        <f>AW245</f>
        <v>1631375</v>
      </c>
      <c r="BF245" s="69"/>
      <c r="BG245" s="69"/>
      <c r="BH245" s="69"/>
      <c r="BI245" s="69"/>
      <c r="BJ245" s="69"/>
      <c r="BK245" s="69"/>
      <c r="BL245" s="69"/>
      <c r="BT245" s="51"/>
      <c r="BU245" s="51"/>
      <c r="BV245" s="51"/>
      <c r="BW245" s="51"/>
      <c r="BX245" s="51"/>
      <c r="BY245" s="51"/>
      <c r="BZ245" s="51"/>
    </row>
    <row r="246" spans="1:78" ht="19.5" customHeight="1" x14ac:dyDescent="0.2">
      <c r="A246" s="62"/>
      <c r="B246" s="62"/>
      <c r="C246" s="62"/>
      <c r="D246" s="62"/>
      <c r="E246" s="62"/>
      <c r="F246" s="62"/>
      <c r="G246" s="197" t="s">
        <v>51</v>
      </c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1"/>
      <c r="AA246" s="191"/>
      <c r="AB246" s="191"/>
      <c r="AC246" s="191"/>
      <c r="AD246" s="191"/>
      <c r="AE246" s="74"/>
      <c r="AF246" s="67"/>
      <c r="AG246" s="67"/>
      <c r="AH246" s="67"/>
      <c r="AI246" s="67"/>
      <c r="AJ246" s="67"/>
      <c r="AK246" s="67"/>
      <c r="AL246" s="67"/>
      <c r="AM246" s="67"/>
      <c r="AN246" s="68"/>
      <c r="AO246" s="57"/>
      <c r="AP246" s="57"/>
      <c r="AQ246" s="57"/>
      <c r="AR246" s="57"/>
      <c r="AS246" s="57"/>
      <c r="AT246" s="57"/>
      <c r="AU246" s="57"/>
      <c r="AV246" s="57"/>
      <c r="AW246" s="102"/>
      <c r="AX246" s="102"/>
      <c r="AY246" s="102"/>
      <c r="AZ246" s="102"/>
      <c r="BA246" s="102"/>
      <c r="BB246" s="102"/>
      <c r="BC246" s="102"/>
      <c r="BD246" s="102"/>
      <c r="BE246" s="174"/>
      <c r="BF246" s="174"/>
      <c r="BG246" s="174"/>
      <c r="BH246" s="174"/>
      <c r="BI246" s="174"/>
      <c r="BJ246" s="174"/>
      <c r="BK246" s="174"/>
      <c r="BL246" s="174"/>
      <c r="BT246" s="51"/>
      <c r="BU246" s="51"/>
      <c r="BV246" s="51"/>
      <c r="BW246" s="51"/>
      <c r="BX246" s="51"/>
      <c r="BY246" s="51"/>
      <c r="BZ246" s="51"/>
    </row>
    <row r="247" spans="1:78" ht="33.75" customHeight="1" x14ac:dyDescent="0.2">
      <c r="A247" s="62"/>
      <c r="B247" s="62"/>
      <c r="C247" s="62"/>
      <c r="D247" s="62"/>
      <c r="E247" s="62"/>
      <c r="F247" s="62"/>
      <c r="G247" s="192" t="s">
        <v>62</v>
      </c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83" t="s">
        <v>52</v>
      </c>
      <c r="AA247" s="73"/>
      <c r="AB247" s="73"/>
      <c r="AC247" s="73"/>
      <c r="AD247" s="73"/>
      <c r="AE247" s="73" t="s">
        <v>63</v>
      </c>
      <c r="AF247" s="62"/>
      <c r="AG247" s="62"/>
      <c r="AH247" s="62"/>
      <c r="AI247" s="62"/>
      <c r="AJ247" s="62"/>
      <c r="AK247" s="62"/>
      <c r="AL247" s="62"/>
      <c r="AM247" s="62"/>
      <c r="AN247" s="62"/>
      <c r="AO247" s="69"/>
      <c r="AP247" s="69"/>
      <c r="AQ247" s="69"/>
      <c r="AR247" s="69"/>
      <c r="AS247" s="69"/>
      <c r="AT247" s="69"/>
      <c r="AU247" s="69"/>
      <c r="AV247" s="69"/>
      <c r="AW247" s="200">
        <f>AW241/7843204.75*100</f>
        <v>83.199409017085785</v>
      </c>
      <c r="AX247" s="201"/>
      <c r="AY247" s="201"/>
      <c r="AZ247" s="201"/>
      <c r="BA247" s="201"/>
      <c r="BB247" s="201"/>
      <c r="BC247" s="201"/>
      <c r="BD247" s="202"/>
      <c r="BE247" s="174">
        <f>AW247</f>
        <v>83.199409017085785</v>
      </c>
      <c r="BF247" s="174"/>
      <c r="BG247" s="174"/>
      <c r="BH247" s="174"/>
      <c r="BI247" s="174"/>
      <c r="BJ247" s="174"/>
      <c r="BK247" s="174"/>
      <c r="BL247" s="174"/>
      <c r="BT247" s="51"/>
      <c r="BU247" s="51"/>
      <c r="BV247" s="51"/>
      <c r="BW247" s="51"/>
      <c r="BX247" s="51"/>
      <c r="BY247" s="51"/>
      <c r="BZ247" s="51"/>
    </row>
    <row r="248" spans="1:78" ht="13.5" customHeight="1" x14ac:dyDescent="0.2">
      <c r="A248" s="32"/>
      <c r="B248" s="32"/>
      <c r="C248" s="32"/>
      <c r="D248" s="32"/>
      <c r="E248" s="32"/>
      <c r="F248" s="32"/>
      <c r="G248" s="50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35"/>
      <c r="AA248" s="35"/>
      <c r="AB248" s="35"/>
      <c r="AC248" s="35"/>
      <c r="AD248" s="35"/>
      <c r="AE248" s="35"/>
      <c r="AF248" s="32"/>
      <c r="AG248" s="32"/>
      <c r="AH248" s="32"/>
      <c r="AI248" s="32"/>
      <c r="AJ248" s="32"/>
      <c r="AK248" s="32"/>
      <c r="AL248" s="32"/>
      <c r="AM248" s="32"/>
      <c r="AN248" s="32"/>
      <c r="AO248" s="36"/>
      <c r="AP248" s="36"/>
      <c r="AQ248" s="36"/>
      <c r="AR248" s="36"/>
      <c r="AS248" s="36"/>
      <c r="AT248" s="36"/>
      <c r="AU248" s="36"/>
      <c r="AV248" s="36"/>
      <c r="AW248" s="55"/>
      <c r="AX248" s="55"/>
      <c r="AY248" s="55"/>
      <c r="AZ248" s="55"/>
      <c r="BA248" s="55"/>
      <c r="BB248" s="55"/>
      <c r="BC248" s="55"/>
      <c r="BD248" s="55"/>
      <c r="BE248" s="36"/>
      <c r="BF248" s="36"/>
      <c r="BG248" s="36"/>
      <c r="BH248" s="36"/>
      <c r="BI248" s="36"/>
      <c r="BJ248" s="36"/>
      <c r="BK248" s="36"/>
      <c r="BL248" s="36"/>
      <c r="BT248" s="51"/>
      <c r="BU248" s="51"/>
      <c r="BV248" s="51"/>
      <c r="BW248" s="51"/>
      <c r="BX248" s="51"/>
      <c r="BY248" s="51"/>
      <c r="BZ248" s="51"/>
    </row>
    <row r="249" spans="1:78" ht="33.75" customHeight="1" x14ac:dyDescent="0.2">
      <c r="A249" s="62" t="s">
        <v>15</v>
      </c>
      <c r="B249" s="62"/>
      <c r="C249" s="62"/>
      <c r="D249" s="62"/>
      <c r="E249" s="62"/>
      <c r="F249" s="62"/>
      <c r="G249" s="62" t="s">
        <v>28</v>
      </c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 t="s">
        <v>2</v>
      </c>
      <c r="AA249" s="62"/>
      <c r="AB249" s="62"/>
      <c r="AC249" s="62"/>
      <c r="AD249" s="62"/>
      <c r="AE249" s="62" t="s">
        <v>1</v>
      </c>
      <c r="AF249" s="62"/>
      <c r="AG249" s="62"/>
      <c r="AH249" s="62"/>
      <c r="AI249" s="62"/>
      <c r="AJ249" s="62"/>
      <c r="AK249" s="62"/>
      <c r="AL249" s="62"/>
      <c r="AM249" s="62"/>
      <c r="AN249" s="62"/>
      <c r="AO249" s="62" t="s">
        <v>16</v>
      </c>
      <c r="AP249" s="62"/>
      <c r="AQ249" s="62"/>
      <c r="AR249" s="62"/>
      <c r="AS249" s="62"/>
      <c r="AT249" s="62"/>
      <c r="AU249" s="62"/>
      <c r="AV249" s="62"/>
      <c r="AW249" s="62" t="s">
        <v>17</v>
      </c>
      <c r="AX249" s="62"/>
      <c r="AY249" s="62"/>
      <c r="AZ249" s="62"/>
      <c r="BA249" s="62"/>
      <c r="BB249" s="62"/>
      <c r="BC249" s="62"/>
      <c r="BD249" s="62"/>
      <c r="BE249" s="62" t="s">
        <v>14</v>
      </c>
      <c r="BF249" s="62"/>
      <c r="BG249" s="62"/>
      <c r="BH249" s="62"/>
      <c r="BI249" s="62"/>
      <c r="BJ249" s="62"/>
      <c r="BK249" s="62"/>
      <c r="BL249" s="62"/>
      <c r="BT249" s="51"/>
      <c r="BU249" s="51"/>
      <c r="BV249" s="51"/>
      <c r="BW249" s="51"/>
      <c r="BX249" s="51"/>
      <c r="BY249" s="51"/>
      <c r="BZ249" s="51"/>
    </row>
    <row r="250" spans="1:78" ht="16.5" customHeight="1" x14ac:dyDescent="0.2">
      <c r="A250" s="62">
        <v>1</v>
      </c>
      <c r="B250" s="62"/>
      <c r="C250" s="62"/>
      <c r="D250" s="62"/>
      <c r="E250" s="62"/>
      <c r="F250" s="62"/>
      <c r="G250" s="66">
        <v>2</v>
      </c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8"/>
      <c r="Z250" s="62">
        <v>3</v>
      </c>
      <c r="AA250" s="62"/>
      <c r="AB250" s="62"/>
      <c r="AC250" s="62"/>
      <c r="AD250" s="62"/>
      <c r="AE250" s="62">
        <v>4</v>
      </c>
      <c r="AF250" s="62"/>
      <c r="AG250" s="62"/>
      <c r="AH250" s="62"/>
      <c r="AI250" s="62"/>
      <c r="AJ250" s="62"/>
      <c r="AK250" s="62"/>
      <c r="AL250" s="62"/>
      <c r="AM250" s="62"/>
      <c r="AN250" s="62"/>
      <c r="AO250" s="62">
        <v>5</v>
      </c>
      <c r="AP250" s="62"/>
      <c r="AQ250" s="62"/>
      <c r="AR250" s="62"/>
      <c r="AS250" s="62"/>
      <c r="AT250" s="62"/>
      <c r="AU250" s="62"/>
      <c r="AV250" s="62"/>
      <c r="AW250" s="62">
        <v>6</v>
      </c>
      <c r="AX250" s="62"/>
      <c r="AY250" s="62"/>
      <c r="AZ250" s="62"/>
      <c r="BA250" s="62"/>
      <c r="BB250" s="62"/>
      <c r="BC250" s="62"/>
      <c r="BD250" s="62"/>
      <c r="BE250" s="62">
        <v>7</v>
      </c>
      <c r="BF250" s="62"/>
      <c r="BG250" s="62"/>
      <c r="BH250" s="62"/>
      <c r="BI250" s="62"/>
      <c r="BJ250" s="62"/>
      <c r="BK250" s="62"/>
      <c r="BL250" s="62"/>
      <c r="BT250" s="51"/>
      <c r="BU250" s="51"/>
      <c r="BV250" s="51"/>
      <c r="BW250" s="51"/>
      <c r="BX250" s="51"/>
      <c r="BY250" s="51"/>
      <c r="BZ250" s="51"/>
    </row>
    <row r="251" spans="1:78" ht="18.75" customHeight="1" x14ac:dyDescent="0.2">
      <c r="A251" s="62"/>
      <c r="B251" s="62"/>
      <c r="C251" s="62"/>
      <c r="D251" s="62"/>
      <c r="E251" s="62"/>
      <c r="F251" s="62"/>
      <c r="G251" s="99" t="s">
        <v>194</v>
      </c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1"/>
      <c r="BT251" s="51"/>
      <c r="BU251" s="51"/>
      <c r="BV251" s="51"/>
      <c r="BW251" s="51"/>
      <c r="BX251" s="51"/>
      <c r="BY251" s="51"/>
      <c r="BZ251" s="51"/>
    </row>
    <row r="252" spans="1:78" ht="18.75" customHeight="1" x14ac:dyDescent="0.2">
      <c r="A252" s="77"/>
      <c r="B252" s="77"/>
      <c r="C252" s="77"/>
      <c r="D252" s="77"/>
      <c r="E252" s="77"/>
      <c r="F252" s="77"/>
      <c r="G252" s="144" t="s">
        <v>49</v>
      </c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4"/>
      <c r="Z252" s="180"/>
      <c r="AA252" s="180"/>
      <c r="AB252" s="180"/>
      <c r="AC252" s="180"/>
      <c r="AD252" s="180"/>
      <c r="AE252" s="181"/>
      <c r="AF252" s="181"/>
      <c r="AG252" s="181"/>
      <c r="AH252" s="181"/>
      <c r="AI252" s="181"/>
      <c r="AJ252" s="181"/>
      <c r="AK252" s="181"/>
      <c r="AL252" s="181"/>
      <c r="AM252" s="181"/>
      <c r="AN252" s="144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T252" s="51"/>
      <c r="BU252" s="51"/>
      <c r="BV252" s="51"/>
      <c r="BW252" s="51"/>
      <c r="BX252" s="51"/>
      <c r="BY252" s="51"/>
      <c r="BZ252" s="51"/>
    </row>
    <row r="253" spans="1:78" ht="18" customHeight="1" x14ac:dyDescent="0.2">
      <c r="A253" s="62"/>
      <c r="B253" s="62"/>
      <c r="C253" s="62"/>
      <c r="D253" s="62"/>
      <c r="E253" s="62"/>
      <c r="F253" s="62"/>
      <c r="G253" s="63" t="s">
        <v>114</v>
      </c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5"/>
      <c r="Z253" s="73" t="s">
        <v>50</v>
      </c>
      <c r="AA253" s="73"/>
      <c r="AB253" s="73"/>
      <c r="AC253" s="73"/>
      <c r="AD253" s="73"/>
      <c r="AE253" s="74" t="s">
        <v>68</v>
      </c>
      <c r="AF253" s="67"/>
      <c r="AG253" s="67"/>
      <c r="AH253" s="67"/>
      <c r="AI253" s="67"/>
      <c r="AJ253" s="67"/>
      <c r="AK253" s="67"/>
      <c r="AL253" s="67"/>
      <c r="AM253" s="67"/>
      <c r="AN253" s="68"/>
      <c r="AO253" s="69"/>
      <c r="AP253" s="69"/>
      <c r="AQ253" s="69"/>
      <c r="AR253" s="69"/>
      <c r="AS253" s="69"/>
      <c r="AT253" s="69"/>
      <c r="AU253" s="69"/>
      <c r="AV253" s="69"/>
      <c r="AW253" s="69">
        <f>SUM(AW254:BD257)</f>
        <v>1888075</v>
      </c>
      <c r="AX253" s="69"/>
      <c r="AY253" s="69"/>
      <c r="AZ253" s="69"/>
      <c r="BA253" s="69"/>
      <c r="BB253" s="69"/>
      <c r="BC253" s="69"/>
      <c r="BD253" s="69"/>
      <c r="BE253" s="69">
        <f>AO253+AW253</f>
        <v>1888075</v>
      </c>
      <c r="BF253" s="69"/>
      <c r="BG253" s="69"/>
      <c r="BH253" s="69"/>
      <c r="BI253" s="69"/>
      <c r="BJ253" s="69"/>
      <c r="BK253" s="69"/>
      <c r="BL253" s="69"/>
      <c r="BT253" s="51"/>
      <c r="BU253" s="51"/>
      <c r="BV253" s="51"/>
      <c r="BW253" s="51"/>
      <c r="BX253" s="51"/>
      <c r="BY253" s="51"/>
      <c r="BZ253" s="51"/>
    </row>
    <row r="254" spans="1:78" ht="33.75" customHeight="1" x14ac:dyDescent="0.2">
      <c r="A254" s="62"/>
      <c r="B254" s="62"/>
      <c r="C254" s="62"/>
      <c r="D254" s="62"/>
      <c r="E254" s="62"/>
      <c r="F254" s="62"/>
      <c r="G254" s="59" t="s">
        <v>203</v>
      </c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1"/>
      <c r="Z254" s="73" t="s">
        <v>50</v>
      </c>
      <c r="AA254" s="73"/>
      <c r="AB254" s="73"/>
      <c r="AC254" s="73"/>
      <c r="AD254" s="73"/>
      <c r="AE254" s="74" t="s">
        <v>68</v>
      </c>
      <c r="AF254" s="67"/>
      <c r="AG254" s="67"/>
      <c r="AH254" s="67"/>
      <c r="AI254" s="67"/>
      <c r="AJ254" s="67"/>
      <c r="AK254" s="67"/>
      <c r="AL254" s="67"/>
      <c r="AM254" s="67"/>
      <c r="AN254" s="68"/>
      <c r="AO254" s="69"/>
      <c r="AP254" s="69"/>
      <c r="AQ254" s="69"/>
      <c r="AR254" s="69"/>
      <c r="AS254" s="69"/>
      <c r="AT254" s="69"/>
      <c r="AU254" s="69"/>
      <c r="AV254" s="69"/>
      <c r="AW254" s="69">
        <f>AK123</f>
        <v>1230000</v>
      </c>
      <c r="AX254" s="69"/>
      <c r="AY254" s="69"/>
      <c r="AZ254" s="69"/>
      <c r="BA254" s="69"/>
      <c r="BB254" s="69"/>
      <c r="BC254" s="69"/>
      <c r="BD254" s="69"/>
      <c r="BE254" s="69">
        <f>AO254+AW254</f>
        <v>1230000</v>
      </c>
      <c r="BF254" s="69"/>
      <c r="BG254" s="69"/>
      <c r="BH254" s="69"/>
      <c r="BI254" s="69"/>
      <c r="BJ254" s="69"/>
      <c r="BK254" s="69"/>
      <c r="BL254" s="69"/>
      <c r="BT254" s="51"/>
      <c r="BU254" s="51"/>
      <c r="BV254" s="51"/>
      <c r="BW254" s="51"/>
      <c r="BX254" s="51"/>
      <c r="BY254" s="51"/>
      <c r="BZ254" s="51"/>
    </row>
    <row r="255" spans="1:78" ht="18" customHeight="1" x14ac:dyDescent="0.2">
      <c r="A255" s="62"/>
      <c r="B255" s="62"/>
      <c r="C255" s="62"/>
      <c r="D255" s="62"/>
      <c r="E255" s="62"/>
      <c r="F255" s="62"/>
      <c r="G255" s="59" t="s">
        <v>185</v>
      </c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1"/>
      <c r="Z255" s="73" t="s">
        <v>50</v>
      </c>
      <c r="AA255" s="73"/>
      <c r="AB255" s="73"/>
      <c r="AC255" s="73"/>
      <c r="AD255" s="73"/>
      <c r="AE255" s="74" t="s">
        <v>68</v>
      </c>
      <c r="AF255" s="67"/>
      <c r="AG255" s="67"/>
      <c r="AH255" s="67"/>
      <c r="AI255" s="67"/>
      <c r="AJ255" s="67"/>
      <c r="AK255" s="67"/>
      <c r="AL255" s="67"/>
      <c r="AM255" s="67"/>
      <c r="AN255" s="68"/>
      <c r="AO255" s="69"/>
      <c r="AP255" s="69"/>
      <c r="AQ255" s="69"/>
      <c r="AR255" s="69"/>
      <c r="AS255" s="69"/>
      <c r="AT255" s="69"/>
      <c r="AU255" s="69"/>
      <c r="AV255" s="69"/>
      <c r="AW255" s="70">
        <f>AK124</f>
        <v>261000</v>
      </c>
      <c r="AX255" s="71"/>
      <c r="AY255" s="71"/>
      <c r="AZ255" s="71"/>
      <c r="BA255" s="71"/>
      <c r="BB255" s="71"/>
      <c r="BC255" s="71"/>
      <c r="BD255" s="72"/>
      <c r="BE255" s="69">
        <f>AO255+AW255</f>
        <v>261000</v>
      </c>
      <c r="BF255" s="69"/>
      <c r="BG255" s="69"/>
      <c r="BH255" s="69"/>
      <c r="BI255" s="69"/>
      <c r="BJ255" s="69"/>
      <c r="BK255" s="69"/>
      <c r="BL255" s="69"/>
      <c r="BT255" s="51"/>
      <c r="BU255" s="51"/>
      <c r="BV255" s="51"/>
      <c r="BW255" s="51"/>
      <c r="BX255" s="51"/>
      <c r="BY255" s="51"/>
      <c r="BZ255" s="51"/>
    </row>
    <row r="256" spans="1:78" ht="33.75" customHeight="1" x14ac:dyDescent="0.2">
      <c r="A256" s="62"/>
      <c r="B256" s="62"/>
      <c r="C256" s="62"/>
      <c r="D256" s="62"/>
      <c r="E256" s="62"/>
      <c r="F256" s="62"/>
      <c r="G256" s="59" t="s">
        <v>187</v>
      </c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1"/>
      <c r="Z256" s="73" t="s">
        <v>50</v>
      </c>
      <c r="AA256" s="73"/>
      <c r="AB256" s="73"/>
      <c r="AC256" s="73"/>
      <c r="AD256" s="73"/>
      <c r="AE256" s="74" t="s">
        <v>68</v>
      </c>
      <c r="AF256" s="67"/>
      <c r="AG256" s="67"/>
      <c r="AH256" s="67"/>
      <c r="AI256" s="67"/>
      <c r="AJ256" s="67"/>
      <c r="AK256" s="67"/>
      <c r="AL256" s="67"/>
      <c r="AM256" s="67"/>
      <c r="AN256" s="68"/>
      <c r="AO256" s="69"/>
      <c r="AP256" s="69"/>
      <c r="AQ256" s="69"/>
      <c r="AR256" s="69"/>
      <c r="AS256" s="69"/>
      <c r="AT256" s="69"/>
      <c r="AU256" s="69"/>
      <c r="AV256" s="69"/>
      <c r="AW256" s="70">
        <f>AK125</f>
        <v>49000</v>
      </c>
      <c r="AX256" s="71"/>
      <c r="AY256" s="71"/>
      <c r="AZ256" s="71"/>
      <c r="BA256" s="71"/>
      <c r="BB256" s="71"/>
      <c r="BC256" s="71"/>
      <c r="BD256" s="72"/>
      <c r="BE256" s="69">
        <f>AO256+AW256</f>
        <v>49000</v>
      </c>
      <c r="BF256" s="69"/>
      <c r="BG256" s="69"/>
      <c r="BH256" s="69"/>
      <c r="BI256" s="69"/>
      <c r="BJ256" s="69"/>
      <c r="BK256" s="69"/>
      <c r="BL256" s="69"/>
      <c r="BT256" s="51"/>
      <c r="BU256" s="51"/>
      <c r="BV256" s="51"/>
      <c r="BW256" s="51"/>
      <c r="BX256" s="51"/>
      <c r="BY256" s="51"/>
      <c r="BZ256" s="51"/>
    </row>
    <row r="257" spans="1:78" ht="20.25" customHeight="1" x14ac:dyDescent="0.2">
      <c r="A257" s="62"/>
      <c r="B257" s="62"/>
      <c r="C257" s="62"/>
      <c r="D257" s="62"/>
      <c r="E257" s="62"/>
      <c r="F257" s="62"/>
      <c r="G257" s="59" t="s">
        <v>204</v>
      </c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1"/>
      <c r="Z257" s="73" t="s">
        <v>50</v>
      </c>
      <c r="AA257" s="73"/>
      <c r="AB257" s="73"/>
      <c r="AC257" s="73"/>
      <c r="AD257" s="73"/>
      <c r="AE257" s="74" t="s">
        <v>68</v>
      </c>
      <c r="AF257" s="67"/>
      <c r="AG257" s="67"/>
      <c r="AH257" s="67"/>
      <c r="AI257" s="67"/>
      <c r="AJ257" s="67"/>
      <c r="AK257" s="67"/>
      <c r="AL257" s="67"/>
      <c r="AM257" s="67"/>
      <c r="AN257" s="68"/>
      <c r="AO257" s="69"/>
      <c r="AP257" s="69"/>
      <c r="AQ257" s="69"/>
      <c r="AR257" s="69"/>
      <c r="AS257" s="69"/>
      <c r="AT257" s="69"/>
      <c r="AU257" s="69"/>
      <c r="AV257" s="69"/>
      <c r="AW257" s="70">
        <f>AK126</f>
        <v>348075</v>
      </c>
      <c r="AX257" s="71"/>
      <c r="AY257" s="71"/>
      <c r="AZ257" s="71"/>
      <c r="BA257" s="71"/>
      <c r="BB257" s="71"/>
      <c r="BC257" s="71"/>
      <c r="BD257" s="72"/>
      <c r="BE257" s="69">
        <f>AO257+AW257</f>
        <v>348075</v>
      </c>
      <c r="BF257" s="69"/>
      <c r="BG257" s="69"/>
      <c r="BH257" s="69"/>
      <c r="BI257" s="69"/>
      <c r="BJ257" s="69"/>
      <c r="BK257" s="69"/>
      <c r="BL257" s="69"/>
      <c r="BT257" s="51"/>
      <c r="BU257" s="51"/>
      <c r="BV257" s="51"/>
      <c r="BW257" s="51"/>
      <c r="BX257" s="51"/>
      <c r="BY257" s="51"/>
      <c r="BZ257" s="51"/>
    </row>
    <row r="258" spans="1:78" ht="19.5" customHeight="1" x14ac:dyDescent="0.2">
      <c r="A258" s="77"/>
      <c r="B258" s="77"/>
      <c r="C258" s="77"/>
      <c r="D258" s="77"/>
      <c r="E258" s="77"/>
      <c r="F258" s="77"/>
      <c r="G258" s="187" t="s">
        <v>67</v>
      </c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9"/>
      <c r="Z258" s="73"/>
      <c r="AA258" s="73"/>
      <c r="AB258" s="73"/>
      <c r="AC258" s="73"/>
      <c r="AD258" s="73"/>
      <c r="AE258" s="74"/>
      <c r="AF258" s="67"/>
      <c r="AG258" s="67"/>
      <c r="AH258" s="67"/>
      <c r="AI258" s="67"/>
      <c r="AJ258" s="67"/>
      <c r="AK258" s="67"/>
      <c r="AL258" s="67"/>
      <c r="AM258" s="67"/>
      <c r="AN258" s="68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T258" s="51"/>
      <c r="BU258" s="51"/>
      <c r="BV258" s="51"/>
      <c r="BW258" s="51"/>
      <c r="BX258" s="51"/>
      <c r="BY258" s="51"/>
      <c r="BZ258" s="51"/>
    </row>
    <row r="259" spans="1:78" ht="22.5" customHeight="1" x14ac:dyDescent="0.2">
      <c r="A259" s="77"/>
      <c r="B259" s="77"/>
      <c r="C259" s="77"/>
      <c r="D259" s="77"/>
      <c r="E259" s="77"/>
      <c r="F259" s="77"/>
      <c r="G259" s="171" t="s">
        <v>115</v>
      </c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3"/>
      <c r="Z259" s="73" t="s">
        <v>69</v>
      </c>
      <c r="AA259" s="73"/>
      <c r="AB259" s="73"/>
      <c r="AC259" s="73"/>
      <c r="AD259" s="73"/>
      <c r="AE259" s="74" t="s">
        <v>73</v>
      </c>
      <c r="AF259" s="67"/>
      <c r="AG259" s="67"/>
      <c r="AH259" s="67"/>
      <c r="AI259" s="67"/>
      <c r="AJ259" s="67"/>
      <c r="AK259" s="67"/>
      <c r="AL259" s="67"/>
      <c r="AM259" s="67"/>
      <c r="AN259" s="68"/>
      <c r="AO259" s="89"/>
      <c r="AP259" s="89"/>
      <c r="AQ259" s="89"/>
      <c r="AR259" s="89"/>
      <c r="AS259" s="89"/>
      <c r="AT259" s="89"/>
      <c r="AU259" s="89"/>
      <c r="AV259" s="89"/>
      <c r="AW259" s="82">
        <v>1</v>
      </c>
      <c r="AX259" s="82"/>
      <c r="AY259" s="82"/>
      <c r="AZ259" s="82"/>
      <c r="BA259" s="82"/>
      <c r="BB259" s="82"/>
      <c r="BC259" s="82"/>
      <c r="BD259" s="82"/>
      <c r="BE259" s="82">
        <f>AW259</f>
        <v>1</v>
      </c>
      <c r="BF259" s="82"/>
      <c r="BG259" s="82"/>
      <c r="BH259" s="82"/>
      <c r="BI259" s="82"/>
      <c r="BJ259" s="82"/>
      <c r="BK259" s="82"/>
      <c r="BL259" s="82"/>
      <c r="BT259" s="51"/>
      <c r="BU259" s="51"/>
      <c r="BV259" s="51"/>
      <c r="BW259" s="51"/>
      <c r="BX259" s="51"/>
      <c r="BY259" s="51"/>
      <c r="BZ259" s="51"/>
    </row>
    <row r="260" spans="1:78" ht="33.75" customHeight="1" x14ac:dyDescent="0.2">
      <c r="A260" s="77"/>
      <c r="B260" s="77"/>
      <c r="C260" s="77"/>
      <c r="D260" s="77"/>
      <c r="E260" s="77"/>
      <c r="F260" s="77"/>
      <c r="G260" s="171" t="s">
        <v>186</v>
      </c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3"/>
      <c r="Z260" s="73" t="s">
        <v>69</v>
      </c>
      <c r="AA260" s="73"/>
      <c r="AB260" s="73"/>
      <c r="AC260" s="73"/>
      <c r="AD260" s="73"/>
      <c r="AE260" s="74" t="s">
        <v>73</v>
      </c>
      <c r="AF260" s="67"/>
      <c r="AG260" s="67"/>
      <c r="AH260" s="67"/>
      <c r="AI260" s="67"/>
      <c r="AJ260" s="67"/>
      <c r="AK260" s="67"/>
      <c r="AL260" s="67"/>
      <c r="AM260" s="67"/>
      <c r="AN260" s="68"/>
      <c r="AO260" s="89"/>
      <c r="AP260" s="89"/>
      <c r="AQ260" s="89"/>
      <c r="AR260" s="89"/>
      <c r="AS260" s="89"/>
      <c r="AT260" s="89"/>
      <c r="AU260" s="89"/>
      <c r="AV260" s="89"/>
      <c r="AW260" s="82">
        <v>1</v>
      </c>
      <c r="AX260" s="82"/>
      <c r="AY260" s="82"/>
      <c r="AZ260" s="82"/>
      <c r="BA260" s="82"/>
      <c r="BB260" s="82"/>
      <c r="BC260" s="82"/>
      <c r="BD260" s="82"/>
      <c r="BE260" s="82">
        <f>AW260</f>
        <v>1</v>
      </c>
      <c r="BF260" s="82"/>
      <c r="BG260" s="82"/>
      <c r="BH260" s="82"/>
      <c r="BI260" s="82"/>
      <c r="BJ260" s="82"/>
      <c r="BK260" s="82"/>
      <c r="BL260" s="82"/>
      <c r="BT260" s="51"/>
      <c r="BU260" s="51"/>
      <c r="BV260" s="51"/>
      <c r="BW260" s="51"/>
      <c r="BX260" s="51"/>
      <c r="BY260" s="51"/>
      <c r="BZ260" s="51"/>
    </row>
    <row r="261" spans="1:78" ht="33.75" customHeight="1" x14ac:dyDescent="0.2">
      <c r="A261" s="77"/>
      <c r="B261" s="77"/>
      <c r="C261" s="77"/>
      <c r="D261" s="77"/>
      <c r="E261" s="77"/>
      <c r="F261" s="77"/>
      <c r="G261" s="171" t="s">
        <v>188</v>
      </c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3"/>
      <c r="Z261" s="73" t="s">
        <v>69</v>
      </c>
      <c r="AA261" s="73"/>
      <c r="AB261" s="73"/>
      <c r="AC261" s="73"/>
      <c r="AD261" s="73"/>
      <c r="AE261" s="74" t="s">
        <v>73</v>
      </c>
      <c r="AF261" s="67"/>
      <c r="AG261" s="67"/>
      <c r="AH261" s="67"/>
      <c r="AI261" s="67"/>
      <c r="AJ261" s="67"/>
      <c r="AK261" s="67"/>
      <c r="AL261" s="67"/>
      <c r="AM261" s="67"/>
      <c r="AN261" s="68"/>
      <c r="AO261" s="89"/>
      <c r="AP261" s="89"/>
      <c r="AQ261" s="89"/>
      <c r="AR261" s="89"/>
      <c r="AS261" s="89"/>
      <c r="AT261" s="89"/>
      <c r="AU261" s="89"/>
      <c r="AV261" s="89"/>
      <c r="AW261" s="82">
        <v>1</v>
      </c>
      <c r="AX261" s="82"/>
      <c r="AY261" s="82"/>
      <c r="AZ261" s="82"/>
      <c r="BA261" s="82"/>
      <c r="BB261" s="82"/>
      <c r="BC261" s="82"/>
      <c r="BD261" s="82"/>
      <c r="BE261" s="82">
        <f>AW261</f>
        <v>1</v>
      </c>
      <c r="BF261" s="82"/>
      <c r="BG261" s="82"/>
      <c r="BH261" s="82"/>
      <c r="BI261" s="82"/>
      <c r="BJ261" s="82"/>
      <c r="BK261" s="82"/>
      <c r="BL261" s="82"/>
      <c r="BT261" s="51"/>
      <c r="BU261" s="51"/>
      <c r="BV261" s="51"/>
      <c r="BW261" s="51"/>
      <c r="BX261" s="51"/>
      <c r="BY261" s="51"/>
      <c r="BZ261" s="51"/>
    </row>
    <row r="262" spans="1:78" ht="33.75" customHeight="1" x14ac:dyDescent="0.2">
      <c r="A262" s="77"/>
      <c r="B262" s="77"/>
      <c r="C262" s="77"/>
      <c r="D262" s="77"/>
      <c r="E262" s="77"/>
      <c r="F262" s="77"/>
      <c r="G262" s="171" t="s">
        <v>229</v>
      </c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3"/>
      <c r="Z262" s="73" t="s">
        <v>69</v>
      </c>
      <c r="AA262" s="73"/>
      <c r="AB262" s="73"/>
      <c r="AC262" s="73"/>
      <c r="AD262" s="73"/>
      <c r="AE262" s="74" t="s">
        <v>73</v>
      </c>
      <c r="AF262" s="67"/>
      <c r="AG262" s="67"/>
      <c r="AH262" s="67"/>
      <c r="AI262" s="67"/>
      <c r="AJ262" s="67"/>
      <c r="AK262" s="67"/>
      <c r="AL262" s="67"/>
      <c r="AM262" s="67"/>
      <c r="AN262" s="68"/>
      <c r="AO262" s="89"/>
      <c r="AP262" s="89"/>
      <c r="AQ262" s="89"/>
      <c r="AR262" s="89"/>
      <c r="AS262" s="89"/>
      <c r="AT262" s="89"/>
      <c r="AU262" s="89"/>
      <c r="AV262" s="89"/>
      <c r="AW262" s="82">
        <v>1</v>
      </c>
      <c r="AX262" s="82"/>
      <c r="AY262" s="82"/>
      <c r="AZ262" s="82"/>
      <c r="BA262" s="82"/>
      <c r="BB262" s="82"/>
      <c r="BC262" s="82"/>
      <c r="BD262" s="82"/>
      <c r="BE262" s="82">
        <f>AW262</f>
        <v>1</v>
      </c>
      <c r="BF262" s="82"/>
      <c r="BG262" s="82"/>
      <c r="BH262" s="82"/>
      <c r="BI262" s="82"/>
      <c r="BJ262" s="82"/>
      <c r="BK262" s="82"/>
      <c r="BL262" s="82"/>
      <c r="BT262" s="51"/>
      <c r="BU262" s="51"/>
      <c r="BV262" s="51"/>
      <c r="BW262" s="51"/>
      <c r="BX262" s="51"/>
      <c r="BY262" s="51"/>
      <c r="BZ262" s="51"/>
    </row>
    <row r="263" spans="1:78" ht="20.25" customHeight="1" x14ac:dyDescent="0.2">
      <c r="A263" s="77"/>
      <c r="B263" s="77"/>
      <c r="C263" s="77"/>
      <c r="D263" s="77"/>
      <c r="E263" s="77"/>
      <c r="F263" s="77"/>
      <c r="G263" s="187" t="s">
        <v>75</v>
      </c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9"/>
      <c r="Z263" s="74"/>
      <c r="AA263" s="182"/>
      <c r="AB263" s="182"/>
      <c r="AC263" s="182"/>
      <c r="AD263" s="183"/>
      <c r="AE263" s="74"/>
      <c r="AF263" s="67"/>
      <c r="AG263" s="67"/>
      <c r="AH263" s="67"/>
      <c r="AI263" s="67"/>
      <c r="AJ263" s="67"/>
      <c r="AK263" s="67"/>
      <c r="AL263" s="67"/>
      <c r="AM263" s="67"/>
      <c r="AN263" s="68"/>
      <c r="AO263" s="89"/>
      <c r="AP263" s="89"/>
      <c r="AQ263" s="89"/>
      <c r="AR263" s="89"/>
      <c r="AS263" s="89"/>
      <c r="AT263" s="89"/>
      <c r="AU263" s="89"/>
      <c r="AV263" s="89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T263" s="51"/>
      <c r="BU263" s="51"/>
      <c r="BV263" s="51"/>
      <c r="BW263" s="51"/>
      <c r="BX263" s="51"/>
      <c r="BY263" s="51"/>
      <c r="BZ263" s="51"/>
    </row>
    <row r="264" spans="1:78" ht="18.75" customHeight="1" x14ac:dyDescent="0.2">
      <c r="A264" s="77"/>
      <c r="B264" s="77"/>
      <c r="C264" s="77"/>
      <c r="D264" s="77"/>
      <c r="E264" s="77"/>
      <c r="F264" s="77"/>
      <c r="G264" s="171" t="s">
        <v>211</v>
      </c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3"/>
      <c r="Z264" s="73" t="s">
        <v>50</v>
      </c>
      <c r="AA264" s="73"/>
      <c r="AB264" s="73"/>
      <c r="AC264" s="73"/>
      <c r="AD264" s="73"/>
      <c r="AE264" s="73" t="s">
        <v>63</v>
      </c>
      <c r="AF264" s="62"/>
      <c r="AG264" s="62"/>
      <c r="AH264" s="62"/>
      <c r="AI264" s="62"/>
      <c r="AJ264" s="62"/>
      <c r="AK264" s="62"/>
      <c r="AL264" s="62"/>
      <c r="AM264" s="62"/>
      <c r="AN264" s="62"/>
      <c r="AO264" s="89"/>
      <c r="AP264" s="89"/>
      <c r="AQ264" s="89"/>
      <c r="AR264" s="89"/>
      <c r="AS264" s="89"/>
      <c r="AT264" s="89"/>
      <c r="AU264" s="89"/>
      <c r="AV264" s="89"/>
      <c r="AW264" s="69">
        <f>AW254/AW259</f>
        <v>1230000</v>
      </c>
      <c r="AX264" s="69"/>
      <c r="AY264" s="69"/>
      <c r="AZ264" s="69"/>
      <c r="BA264" s="69"/>
      <c r="BB264" s="69"/>
      <c r="BC264" s="69"/>
      <c r="BD264" s="69"/>
      <c r="BE264" s="69">
        <f>AW264</f>
        <v>1230000</v>
      </c>
      <c r="BF264" s="69"/>
      <c r="BG264" s="69"/>
      <c r="BH264" s="69"/>
      <c r="BI264" s="69"/>
      <c r="BJ264" s="69"/>
      <c r="BK264" s="69"/>
      <c r="BL264" s="69"/>
      <c r="BT264" s="51"/>
      <c r="BU264" s="51"/>
      <c r="BV264" s="51"/>
      <c r="BW264" s="51"/>
      <c r="BX264" s="51"/>
      <c r="BY264" s="51"/>
      <c r="BZ264" s="51"/>
    </row>
    <row r="265" spans="1:78" ht="20.100000000000001" customHeight="1" x14ac:dyDescent="0.2">
      <c r="A265" s="77"/>
      <c r="B265" s="77"/>
      <c r="C265" s="77"/>
      <c r="D265" s="77"/>
      <c r="E265" s="77"/>
      <c r="F265" s="77"/>
      <c r="G265" s="199" t="s">
        <v>190</v>
      </c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73" t="s">
        <v>50</v>
      </c>
      <c r="AA265" s="73"/>
      <c r="AB265" s="73"/>
      <c r="AC265" s="73"/>
      <c r="AD265" s="73"/>
      <c r="AE265" s="73" t="s">
        <v>63</v>
      </c>
      <c r="AF265" s="62"/>
      <c r="AG265" s="62"/>
      <c r="AH265" s="62"/>
      <c r="AI265" s="62"/>
      <c r="AJ265" s="62"/>
      <c r="AK265" s="62"/>
      <c r="AL265" s="62"/>
      <c r="AM265" s="62"/>
      <c r="AN265" s="62"/>
      <c r="AO265" s="89"/>
      <c r="AP265" s="89"/>
      <c r="AQ265" s="89"/>
      <c r="AR265" s="89"/>
      <c r="AS265" s="89"/>
      <c r="AT265" s="89"/>
      <c r="AU265" s="89"/>
      <c r="AV265" s="89"/>
      <c r="AW265" s="69">
        <f>AW255/AW260</f>
        <v>261000</v>
      </c>
      <c r="AX265" s="69"/>
      <c r="AY265" s="69"/>
      <c r="AZ265" s="69"/>
      <c r="BA265" s="69"/>
      <c r="BB265" s="69"/>
      <c r="BC265" s="69"/>
      <c r="BD265" s="69"/>
      <c r="BE265" s="69">
        <f>AW265</f>
        <v>261000</v>
      </c>
      <c r="BF265" s="69"/>
      <c r="BG265" s="69"/>
      <c r="BH265" s="69"/>
      <c r="BI265" s="69"/>
      <c r="BJ265" s="69"/>
      <c r="BK265" s="69"/>
      <c r="BL265" s="69"/>
      <c r="BT265" s="51"/>
      <c r="BU265" s="51"/>
      <c r="BV265" s="51"/>
      <c r="BW265" s="51"/>
      <c r="BX265" s="51"/>
      <c r="BY265" s="51"/>
      <c r="BZ265" s="51"/>
    </row>
    <row r="266" spans="1:78" ht="32.25" customHeight="1" x14ac:dyDescent="0.2">
      <c r="A266" s="77"/>
      <c r="B266" s="77"/>
      <c r="C266" s="77"/>
      <c r="D266" s="77"/>
      <c r="E266" s="77"/>
      <c r="F266" s="77"/>
      <c r="G266" s="171" t="s">
        <v>233</v>
      </c>
      <c r="H266" s="172" t="s">
        <v>101</v>
      </c>
      <c r="I266" s="172" t="s">
        <v>101</v>
      </c>
      <c r="J266" s="172" t="s">
        <v>101</v>
      </c>
      <c r="K266" s="172" t="s">
        <v>101</v>
      </c>
      <c r="L266" s="172" t="s">
        <v>101</v>
      </c>
      <c r="M266" s="172" t="s">
        <v>101</v>
      </c>
      <c r="N266" s="172" t="s">
        <v>101</v>
      </c>
      <c r="O266" s="172" t="s">
        <v>101</v>
      </c>
      <c r="P266" s="172" t="s">
        <v>101</v>
      </c>
      <c r="Q266" s="172" t="s">
        <v>101</v>
      </c>
      <c r="R266" s="172" t="s">
        <v>101</v>
      </c>
      <c r="S266" s="172" t="s">
        <v>101</v>
      </c>
      <c r="T266" s="172" t="s">
        <v>101</v>
      </c>
      <c r="U266" s="172" t="s">
        <v>101</v>
      </c>
      <c r="V266" s="172" t="s">
        <v>101</v>
      </c>
      <c r="W266" s="172" t="s">
        <v>101</v>
      </c>
      <c r="X266" s="172" t="s">
        <v>101</v>
      </c>
      <c r="Y266" s="173" t="s">
        <v>101</v>
      </c>
      <c r="Z266" s="73" t="s">
        <v>50</v>
      </c>
      <c r="AA266" s="73"/>
      <c r="AB266" s="73"/>
      <c r="AC266" s="73"/>
      <c r="AD266" s="73"/>
      <c r="AE266" s="73" t="s">
        <v>63</v>
      </c>
      <c r="AF266" s="62"/>
      <c r="AG266" s="62"/>
      <c r="AH266" s="62"/>
      <c r="AI266" s="62"/>
      <c r="AJ266" s="62"/>
      <c r="AK266" s="62"/>
      <c r="AL266" s="62"/>
      <c r="AM266" s="62"/>
      <c r="AN266" s="62"/>
      <c r="AO266" s="89"/>
      <c r="AP266" s="89"/>
      <c r="AQ266" s="89"/>
      <c r="AR266" s="89"/>
      <c r="AS266" s="89"/>
      <c r="AT266" s="89"/>
      <c r="AU266" s="89"/>
      <c r="AV266" s="89"/>
      <c r="AW266" s="69">
        <f>AW256/AW261</f>
        <v>49000</v>
      </c>
      <c r="AX266" s="69"/>
      <c r="AY266" s="69"/>
      <c r="AZ266" s="69"/>
      <c r="BA266" s="69"/>
      <c r="BB266" s="69"/>
      <c r="BC266" s="69"/>
      <c r="BD266" s="69"/>
      <c r="BE266" s="69">
        <f>AW266</f>
        <v>49000</v>
      </c>
      <c r="BF266" s="69"/>
      <c r="BG266" s="69"/>
      <c r="BH266" s="69"/>
      <c r="BI266" s="69"/>
      <c r="BJ266" s="69"/>
      <c r="BK266" s="69"/>
      <c r="BL266" s="69"/>
      <c r="BT266" s="51"/>
      <c r="BU266" s="51"/>
      <c r="BV266" s="51"/>
      <c r="BW266" s="51"/>
      <c r="BX266" s="51"/>
      <c r="BY266" s="51"/>
      <c r="BZ266" s="51"/>
    </row>
    <row r="267" spans="1:78" ht="20.100000000000001" customHeight="1" x14ac:dyDescent="0.2">
      <c r="A267" s="77"/>
      <c r="B267" s="77"/>
      <c r="C267" s="77"/>
      <c r="D267" s="77"/>
      <c r="E267" s="77"/>
      <c r="F267" s="77"/>
      <c r="G267" s="171" t="s">
        <v>207</v>
      </c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3"/>
      <c r="Z267" s="73" t="s">
        <v>50</v>
      </c>
      <c r="AA267" s="73"/>
      <c r="AB267" s="73"/>
      <c r="AC267" s="73"/>
      <c r="AD267" s="73"/>
      <c r="AE267" s="73" t="s">
        <v>63</v>
      </c>
      <c r="AF267" s="62"/>
      <c r="AG267" s="62"/>
      <c r="AH267" s="62"/>
      <c r="AI267" s="62"/>
      <c r="AJ267" s="62"/>
      <c r="AK267" s="62"/>
      <c r="AL267" s="62"/>
      <c r="AM267" s="62"/>
      <c r="AN267" s="62"/>
      <c r="AO267" s="89"/>
      <c r="AP267" s="89"/>
      <c r="AQ267" s="89"/>
      <c r="AR267" s="89"/>
      <c r="AS267" s="89"/>
      <c r="AT267" s="89"/>
      <c r="AU267" s="89"/>
      <c r="AV267" s="89"/>
      <c r="AW267" s="69">
        <f>AW257/AW262</f>
        <v>348075</v>
      </c>
      <c r="AX267" s="69"/>
      <c r="AY267" s="69"/>
      <c r="AZ267" s="69"/>
      <c r="BA267" s="69"/>
      <c r="BB267" s="69"/>
      <c r="BC267" s="69"/>
      <c r="BD267" s="69"/>
      <c r="BE267" s="69">
        <f>AW267</f>
        <v>348075</v>
      </c>
      <c r="BF267" s="69"/>
      <c r="BG267" s="69"/>
      <c r="BH267" s="69"/>
      <c r="BI267" s="69"/>
      <c r="BJ267" s="69"/>
      <c r="BK267" s="69"/>
      <c r="BL267" s="69"/>
      <c r="BT267" s="51"/>
      <c r="BU267" s="51"/>
      <c r="BV267" s="51"/>
      <c r="BW267" s="51"/>
      <c r="BX267" s="51"/>
      <c r="BY267" s="51"/>
      <c r="BZ267" s="51"/>
    </row>
    <row r="268" spans="1:78" ht="18.75" customHeight="1" x14ac:dyDescent="0.2">
      <c r="A268" s="77"/>
      <c r="B268" s="77"/>
      <c r="C268" s="77"/>
      <c r="D268" s="77"/>
      <c r="E268" s="77"/>
      <c r="F268" s="77"/>
      <c r="G268" s="177" t="s">
        <v>51</v>
      </c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9"/>
      <c r="Z268" s="74"/>
      <c r="AA268" s="182"/>
      <c r="AB268" s="182"/>
      <c r="AC268" s="182"/>
      <c r="AD268" s="183"/>
      <c r="AE268" s="74"/>
      <c r="AF268" s="182"/>
      <c r="AG268" s="182"/>
      <c r="AH268" s="182"/>
      <c r="AI268" s="182"/>
      <c r="AJ268" s="182"/>
      <c r="AK268" s="182"/>
      <c r="AL268" s="182"/>
      <c r="AM268" s="182"/>
      <c r="AN268" s="183"/>
      <c r="AO268" s="93"/>
      <c r="AP268" s="94"/>
      <c r="AQ268" s="94"/>
      <c r="AR268" s="94"/>
      <c r="AS268" s="94"/>
      <c r="AT268" s="94"/>
      <c r="AU268" s="94"/>
      <c r="AV268" s="95"/>
      <c r="AW268" s="184"/>
      <c r="AX268" s="185"/>
      <c r="AY268" s="185"/>
      <c r="AZ268" s="185"/>
      <c r="BA268" s="185"/>
      <c r="BB268" s="185"/>
      <c r="BC268" s="185"/>
      <c r="BD268" s="186"/>
      <c r="BE268" s="184"/>
      <c r="BF268" s="185"/>
      <c r="BG268" s="185"/>
      <c r="BH268" s="185"/>
      <c r="BI268" s="185"/>
      <c r="BJ268" s="185"/>
      <c r="BK268" s="185"/>
      <c r="BL268" s="186"/>
      <c r="BT268" s="51"/>
      <c r="BU268" s="51"/>
      <c r="BV268" s="51"/>
      <c r="BW268" s="51"/>
      <c r="BX268" s="51"/>
      <c r="BY268" s="51"/>
      <c r="BZ268" s="51"/>
    </row>
    <row r="269" spans="1:78" ht="38.25" customHeight="1" x14ac:dyDescent="0.2">
      <c r="A269" s="62">
        <v>0</v>
      </c>
      <c r="B269" s="62"/>
      <c r="C269" s="62"/>
      <c r="D269" s="62"/>
      <c r="E269" s="62"/>
      <c r="F269" s="62"/>
      <c r="G269" s="166" t="s">
        <v>62</v>
      </c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73" t="s">
        <v>52</v>
      </c>
      <c r="AA269" s="73"/>
      <c r="AB269" s="73"/>
      <c r="AC269" s="73"/>
      <c r="AD269" s="73"/>
      <c r="AE269" s="73" t="s">
        <v>63</v>
      </c>
      <c r="AF269" s="62"/>
      <c r="AG269" s="62"/>
      <c r="AH269" s="62"/>
      <c r="AI269" s="62"/>
      <c r="AJ269" s="62"/>
      <c r="AK269" s="62"/>
      <c r="AL269" s="62"/>
      <c r="AM269" s="62"/>
      <c r="AN269" s="62"/>
      <c r="AO269" s="69"/>
      <c r="AP269" s="69"/>
      <c r="AQ269" s="69"/>
      <c r="AR269" s="69"/>
      <c r="AS269" s="69"/>
      <c r="AT269" s="69"/>
      <c r="AU269" s="69"/>
      <c r="AV269" s="69"/>
      <c r="AW269" s="102">
        <f>AW253/9779752.59*100</f>
        <v>19.305958741027823</v>
      </c>
      <c r="AX269" s="102">
        <f>AX259/151003162.73*100</f>
        <v>0</v>
      </c>
      <c r="AY269" s="102">
        <f>AY258/6579752.59*100</f>
        <v>0</v>
      </c>
      <c r="AZ269" s="102">
        <f>AZ259/151003162.73*100</f>
        <v>0</v>
      </c>
      <c r="BA269" s="102">
        <f>BA258/6579752.59*100</f>
        <v>0</v>
      </c>
      <c r="BB269" s="102">
        <f>BB259/151003162.73*100</f>
        <v>0</v>
      </c>
      <c r="BC269" s="102">
        <f>BC258/6579752.59*100</f>
        <v>0</v>
      </c>
      <c r="BD269" s="102">
        <f>BD259/151003162.73*100</f>
        <v>0</v>
      </c>
      <c r="BE269" s="69">
        <f>AO269+AW269</f>
        <v>19.305958741027823</v>
      </c>
      <c r="BF269" s="69"/>
      <c r="BG269" s="69"/>
      <c r="BH269" s="69"/>
      <c r="BI269" s="69"/>
      <c r="BJ269" s="69"/>
      <c r="BK269" s="69"/>
      <c r="BL269" s="69"/>
      <c r="BT269" s="51"/>
      <c r="BU269" s="51"/>
      <c r="BV269" s="51"/>
      <c r="BW269" s="51"/>
      <c r="BX269" s="51"/>
      <c r="BY269" s="51"/>
      <c r="BZ269" s="51"/>
    </row>
    <row r="270" spans="1:78" ht="12.75" customHeight="1" x14ac:dyDescent="0.2">
      <c r="A270" s="32"/>
      <c r="B270" s="32"/>
      <c r="C270" s="32"/>
      <c r="D270" s="32"/>
      <c r="E270" s="32"/>
      <c r="F270" s="32"/>
      <c r="G270" s="50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35"/>
      <c r="AA270" s="35"/>
      <c r="AB270" s="35"/>
      <c r="AC270" s="35"/>
      <c r="AD270" s="35"/>
      <c r="AE270" s="35"/>
      <c r="AF270" s="32"/>
      <c r="AG270" s="32"/>
      <c r="AH270" s="32"/>
      <c r="AI270" s="32"/>
      <c r="AJ270" s="32"/>
      <c r="AK270" s="32"/>
      <c r="AL270" s="32"/>
      <c r="AM270" s="32"/>
      <c r="AN270" s="32"/>
      <c r="AO270" s="36"/>
      <c r="AP270" s="36"/>
      <c r="AQ270" s="36"/>
      <c r="AR270" s="36"/>
      <c r="AS270" s="36"/>
      <c r="AT270" s="36"/>
      <c r="AU270" s="36"/>
      <c r="AV270" s="36"/>
      <c r="AW270" s="55"/>
      <c r="AX270" s="55"/>
      <c r="AY270" s="55"/>
      <c r="AZ270" s="55"/>
      <c r="BA270" s="55"/>
      <c r="BB270" s="55"/>
      <c r="BC270" s="55"/>
      <c r="BD270" s="55"/>
      <c r="BE270" s="36"/>
      <c r="BF270" s="36"/>
      <c r="BG270" s="36"/>
      <c r="BH270" s="36"/>
      <c r="BI270" s="36"/>
      <c r="BJ270" s="36"/>
      <c r="BK270" s="36"/>
      <c r="BL270" s="36"/>
      <c r="BT270" s="51"/>
      <c r="BU270" s="51"/>
      <c r="BV270" s="51"/>
      <c r="BW270" s="51"/>
      <c r="BX270" s="51"/>
      <c r="BY270" s="51"/>
      <c r="BZ270" s="51"/>
    </row>
    <row r="271" spans="1:78" ht="33.75" customHeight="1" x14ac:dyDescent="0.2">
      <c r="A271" s="62" t="s">
        <v>15</v>
      </c>
      <c r="B271" s="62"/>
      <c r="C271" s="62"/>
      <c r="D271" s="62"/>
      <c r="E271" s="62"/>
      <c r="F271" s="62"/>
      <c r="G271" s="62" t="s">
        <v>28</v>
      </c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 t="s">
        <v>2</v>
      </c>
      <c r="AA271" s="62"/>
      <c r="AB271" s="62"/>
      <c r="AC271" s="62"/>
      <c r="AD271" s="62"/>
      <c r="AE271" s="62" t="s">
        <v>1</v>
      </c>
      <c r="AF271" s="62"/>
      <c r="AG271" s="62"/>
      <c r="AH271" s="62"/>
      <c r="AI271" s="62"/>
      <c r="AJ271" s="62"/>
      <c r="AK271" s="62"/>
      <c r="AL271" s="62"/>
      <c r="AM271" s="62"/>
      <c r="AN271" s="62"/>
      <c r="AO271" s="62" t="s">
        <v>16</v>
      </c>
      <c r="AP271" s="62"/>
      <c r="AQ271" s="62"/>
      <c r="AR271" s="62"/>
      <c r="AS271" s="62"/>
      <c r="AT271" s="62"/>
      <c r="AU271" s="62"/>
      <c r="AV271" s="62"/>
      <c r="AW271" s="62" t="s">
        <v>17</v>
      </c>
      <c r="AX271" s="62"/>
      <c r="AY271" s="62"/>
      <c r="AZ271" s="62"/>
      <c r="BA271" s="62"/>
      <c r="BB271" s="62"/>
      <c r="BC271" s="62"/>
      <c r="BD271" s="62"/>
      <c r="BE271" s="62" t="s">
        <v>14</v>
      </c>
      <c r="BF271" s="62"/>
      <c r="BG271" s="62"/>
      <c r="BH271" s="62"/>
      <c r="BI271" s="62"/>
      <c r="BJ271" s="62"/>
      <c r="BK271" s="62"/>
      <c r="BL271" s="62"/>
      <c r="BT271" s="51"/>
      <c r="BU271" s="51"/>
      <c r="BV271" s="51"/>
      <c r="BW271" s="51"/>
      <c r="BX271" s="51"/>
      <c r="BY271" s="51"/>
      <c r="BZ271" s="51"/>
    </row>
    <row r="272" spans="1:78" ht="18.75" customHeight="1" x14ac:dyDescent="0.2">
      <c r="A272" s="62">
        <v>1</v>
      </c>
      <c r="B272" s="62"/>
      <c r="C272" s="62"/>
      <c r="D272" s="62"/>
      <c r="E272" s="62"/>
      <c r="F272" s="62"/>
      <c r="G272" s="66">
        <v>2</v>
      </c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8"/>
      <c r="Z272" s="62">
        <v>3</v>
      </c>
      <c r="AA272" s="62"/>
      <c r="AB272" s="62"/>
      <c r="AC272" s="62"/>
      <c r="AD272" s="62"/>
      <c r="AE272" s="62">
        <v>4</v>
      </c>
      <c r="AF272" s="62"/>
      <c r="AG272" s="62"/>
      <c r="AH272" s="62"/>
      <c r="AI272" s="62"/>
      <c r="AJ272" s="62"/>
      <c r="AK272" s="62"/>
      <c r="AL272" s="62"/>
      <c r="AM272" s="62"/>
      <c r="AN272" s="62"/>
      <c r="AO272" s="62">
        <v>5</v>
      </c>
      <c r="AP272" s="62"/>
      <c r="AQ272" s="62"/>
      <c r="AR272" s="62"/>
      <c r="AS272" s="62"/>
      <c r="AT272" s="62"/>
      <c r="AU272" s="62"/>
      <c r="AV272" s="62"/>
      <c r="AW272" s="62">
        <v>6</v>
      </c>
      <c r="AX272" s="62"/>
      <c r="AY272" s="62"/>
      <c r="AZ272" s="62"/>
      <c r="BA272" s="62"/>
      <c r="BB272" s="62"/>
      <c r="BC272" s="62"/>
      <c r="BD272" s="62"/>
      <c r="BE272" s="62">
        <v>7</v>
      </c>
      <c r="BF272" s="62"/>
      <c r="BG272" s="62"/>
      <c r="BH272" s="62"/>
      <c r="BI272" s="62"/>
      <c r="BJ272" s="62"/>
      <c r="BK272" s="62"/>
      <c r="BL272" s="62"/>
      <c r="BT272" s="51"/>
      <c r="BU272" s="51"/>
      <c r="BV272" s="51"/>
      <c r="BW272" s="51"/>
      <c r="BX272" s="51"/>
      <c r="BY272" s="51"/>
      <c r="BZ272" s="51"/>
    </row>
    <row r="273" spans="1:78" ht="21.75" customHeight="1" x14ac:dyDescent="0.2">
      <c r="A273" s="62"/>
      <c r="B273" s="62"/>
      <c r="C273" s="62"/>
      <c r="D273" s="62"/>
      <c r="E273" s="62"/>
      <c r="F273" s="62"/>
      <c r="G273" s="118" t="s">
        <v>208</v>
      </c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5"/>
      <c r="BE273" s="174"/>
      <c r="BF273" s="174"/>
      <c r="BG273" s="174"/>
      <c r="BH273" s="174"/>
      <c r="BI273" s="174"/>
      <c r="BJ273" s="174"/>
      <c r="BK273" s="174"/>
      <c r="BL273" s="174"/>
      <c r="BT273" s="51"/>
      <c r="BU273" s="51"/>
      <c r="BV273" s="51"/>
      <c r="BW273" s="51"/>
      <c r="BX273" s="51"/>
      <c r="BY273" s="51"/>
      <c r="BZ273" s="51"/>
    </row>
    <row r="274" spans="1:78" ht="20.100000000000001" customHeight="1" x14ac:dyDescent="0.2">
      <c r="A274" s="62"/>
      <c r="B274" s="62"/>
      <c r="C274" s="62"/>
      <c r="D274" s="62"/>
      <c r="E274" s="62"/>
      <c r="F274" s="62"/>
      <c r="G274" s="197" t="s">
        <v>49</v>
      </c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69"/>
      <c r="AP274" s="69"/>
      <c r="AQ274" s="69"/>
      <c r="AR274" s="69"/>
      <c r="AS274" s="69"/>
      <c r="AT274" s="69"/>
      <c r="AU274" s="69"/>
      <c r="AV274" s="69"/>
      <c r="AW274" s="102"/>
      <c r="AX274" s="102"/>
      <c r="AY274" s="102"/>
      <c r="AZ274" s="102"/>
      <c r="BA274" s="102"/>
      <c r="BB274" s="102"/>
      <c r="BC274" s="102"/>
      <c r="BD274" s="102"/>
      <c r="BE274" s="174"/>
      <c r="BF274" s="174"/>
      <c r="BG274" s="174"/>
      <c r="BH274" s="174"/>
      <c r="BI274" s="174"/>
      <c r="BJ274" s="174"/>
      <c r="BK274" s="174"/>
      <c r="BL274" s="174"/>
      <c r="BT274" s="51"/>
      <c r="BU274" s="51"/>
      <c r="BV274" s="51"/>
      <c r="BW274" s="51"/>
      <c r="BX274" s="51"/>
      <c r="BY274" s="51"/>
      <c r="BZ274" s="51"/>
    </row>
    <row r="275" spans="1:78" ht="20.100000000000001" customHeight="1" x14ac:dyDescent="0.2">
      <c r="A275" s="62"/>
      <c r="B275" s="62"/>
      <c r="C275" s="62"/>
      <c r="D275" s="62"/>
      <c r="E275" s="62"/>
      <c r="F275" s="62"/>
      <c r="G275" s="63" t="s">
        <v>114</v>
      </c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5"/>
      <c r="Z275" s="73" t="s">
        <v>50</v>
      </c>
      <c r="AA275" s="73"/>
      <c r="AB275" s="73"/>
      <c r="AC275" s="73"/>
      <c r="AD275" s="73"/>
      <c r="AE275" s="74" t="s">
        <v>68</v>
      </c>
      <c r="AF275" s="67"/>
      <c r="AG275" s="67"/>
      <c r="AH275" s="67"/>
      <c r="AI275" s="67"/>
      <c r="AJ275" s="67"/>
      <c r="AK275" s="67"/>
      <c r="AL275" s="67"/>
      <c r="AM275" s="67"/>
      <c r="AN275" s="68"/>
      <c r="AO275" s="69"/>
      <c r="AP275" s="69"/>
      <c r="AQ275" s="69"/>
      <c r="AR275" s="69"/>
      <c r="AS275" s="69"/>
      <c r="AT275" s="69"/>
      <c r="AU275" s="69"/>
      <c r="AV275" s="69"/>
      <c r="AW275" s="102">
        <f>AW276+AW277</f>
        <v>2323485</v>
      </c>
      <c r="AX275" s="102"/>
      <c r="AY275" s="102"/>
      <c r="AZ275" s="102"/>
      <c r="BA275" s="102"/>
      <c r="BB275" s="102"/>
      <c r="BC275" s="102"/>
      <c r="BD275" s="102"/>
      <c r="BE275" s="69">
        <f>AW275</f>
        <v>2323485</v>
      </c>
      <c r="BF275" s="69"/>
      <c r="BG275" s="69"/>
      <c r="BH275" s="69"/>
      <c r="BI275" s="69"/>
      <c r="BJ275" s="69"/>
      <c r="BK275" s="69"/>
      <c r="BL275" s="69"/>
      <c r="BT275" s="51"/>
      <c r="BU275" s="51"/>
      <c r="BV275" s="51"/>
      <c r="BW275" s="51"/>
      <c r="BX275" s="51"/>
      <c r="BY275" s="51"/>
      <c r="BZ275" s="51"/>
    </row>
    <row r="276" spans="1:78" ht="35.25" customHeight="1" x14ac:dyDescent="0.2">
      <c r="A276" s="62"/>
      <c r="B276" s="62"/>
      <c r="C276" s="62"/>
      <c r="D276" s="62"/>
      <c r="E276" s="62"/>
      <c r="F276" s="62"/>
      <c r="G276" s="59" t="s">
        <v>209</v>
      </c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1"/>
      <c r="Z276" s="73" t="s">
        <v>50</v>
      </c>
      <c r="AA276" s="73"/>
      <c r="AB276" s="73"/>
      <c r="AC276" s="73"/>
      <c r="AD276" s="73"/>
      <c r="AE276" s="74" t="s">
        <v>68</v>
      </c>
      <c r="AF276" s="67"/>
      <c r="AG276" s="67"/>
      <c r="AH276" s="67"/>
      <c r="AI276" s="67"/>
      <c r="AJ276" s="67"/>
      <c r="AK276" s="67"/>
      <c r="AL276" s="67"/>
      <c r="AM276" s="67"/>
      <c r="AN276" s="68"/>
      <c r="AO276" s="69"/>
      <c r="AP276" s="69"/>
      <c r="AQ276" s="69"/>
      <c r="AR276" s="69"/>
      <c r="AS276" s="69"/>
      <c r="AT276" s="69"/>
      <c r="AU276" s="69"/>
      <c r="AV276" s="69"/>
      <c r="AW276" s="102">
        <f>AK128</f>
        <v>1814685</v>
      </c>
      <c r="AX276" s="102"/>
      <c r="AY276" s="102"/>
      <c r="AZ276" s="102"/>
      <c r="BA276" s="102"/>
      <c r="BB276" s="102"/>
      <c r="BC276" s="102"/>
      <c r="BD276" s="102"/>
      <c r="BE276" s="69">
        <f>AW276</f>
        <v>1814685</v>
      </c>
      <c r="BF276" s="69"/>
      <c r="BG276" s="69"/>
      <c r="BH276" s="69"/>
      <c r="BI276" s="69"/>
      <c r="BJ276" s="69"/>
      <c r="BK276" s="69"/>
      <c r="BL276" s="69"/>
      <c r="BT276" s="51"/>
      <c r="BU276" s="51"/>
      <c r="BV276" s="51"/>
      <c r="BW276" s="51"/>
      <c r="BX276" s="51"/>
      <c r="BY276" s="51"/>
      <c r="BZ276" s="51"/>
    </row>
    <row r="277" spans="1:78" ht="35.25" customHeight="1" x14ac:dyDescent="0.2">
      <c r="A277" s="62"/>
      <c r="B277" s="62"/>
      <c r="C277" s="62"/>
      <c r="D277" s="62"/>
      <c r="E277" s="62"/>
      <c r="F277" s="62"/>
      <c r="G277" s="59" t="s">
        <v>187</v>
      </c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1"/>
      <c r="Z277" s="191" t="s">
        <v>192</v>
      </c>
      <c r="AA277" s="191"/>
      <c r="AB277" s="191"/>
      <c r="AC277" s="191"/>
      <c r="AD277" s="191"/>
      <c r="AE277" s="74" t="s">
        <v>68</v>
      </c>
      <c r="AF277" s="67"/>
      <c r="AG277" s="67"/>
      <c r="AH277" s="67"/>
      <c r="AI277" s="67"/>
      <c r="AJ277" s="67"/>
      <c r="AK277" s="67"/>
      <c r="AL277" s="67"/>
      <c r="AM277" s="67"/>
      <c r="AN277" s="68"/>
      <c r="AO277" s="57"/>
      <c r="AP277" s="57"/>
      <c r="AQ277" s="57"/>
      <c r="AR277" s="57"/>
      <c r="AS277" s="57"/>
      <c r="AT277" s="57"/>
      <c r="AU277" s="57"/>
      <c r="AV277" s="57"/>
      <c r="AW277" s="102">
        <f>AK129+AK130+AK131+AK132</f>
        <v>508800</v>
      </c>
      <c r="AX277" s="102"/>
      <c r="AY277" s="102"/>
      <c r="AZ277" s="102"/>
      <c r="BA277" s="102"/>
      <c r="BB277" s="102"/>
      <c r="BC277" s="102"/>
      <c r="BD277" s="102"/>
      <c r="BE277" s="69">
        <f>AW277</f>
        <v>508800</v>
      </c>
      <c r="BF277" s="69"/>
      <c r="BG277" s="69"/>
      <c r="BH277" s="69"/>
      <c r="BI277" s="69"/>
      <c r="BJ277" s="69"/>
      <c r="BK277" s="69"/>
      <c r="BL277" s="69"/>
      <c r="BT277" s="51"/>
      <c r="BU277" s="51"/>
      <c r="BV277" s="51"/>
      <c r="BW277" s="51"/>
      <c r="BX277" s="51"/>
      <c r="BY277" s="51"/>
      <c r="BZ277" s="51"/>
    </row>
    <row r="278" spans="1:78" ht="20.100000000000001" customHeight="1" x14ac:dyDescent="0.2">
      <c r="A278" s="62"/>
      <c r="B278" s="62"/>
      <c r="C278" s="62"/>
      <c r="D278" s="62"/>
      <c r="E278" s="62"/>
      <c r="F278" s="62"/>
      <c r="G278" s="198" t="s">
        <v>189</v>
      </c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1"/>
      <c r="AA278" s="191"/>
      <c r="AB278" s="191"/>
      <c r="AC278" s="191"/>
      <c r="AD278" s="191"/>
      <c r="AE278" s="74"/>
      <c r="AF278" s="67"/>
      <c r="AG278" s="67"/>
      <c r="AH278" s="67"/>
      <c r="AI278" s="67"/>
      <c r="AJ278" s="67"/>
      <c r="AK278" s="67"/>
      <c r="AL278" s="67"/>
      <c r="AM278" s="67"/>
      <c r="AN278" s="68"/>
      <c r="AO278" s="57"/>
      <c r="AP278" s="57"/>
      <c r="AQ278" s="57"/>
      <c r="AR278" s="57"/>
      <c r="AS278" s="57"/>
      <c r="AT278" s="57"/>
      <c r="AU278" s="57"/>
      <c r="AV278" s="57"/>
      <c r="AW278" s="102"/>
      <c r="AX278" s="102"/>
      <c r="AY278" s="102"/>
      <c r="AZ278" s="102"/>
      <c r="BA278" s="102"/>
      <c r="BB278" s="102"/>
      <c r="BC278" s="102"/>
      <c r="BD278" s="102"/>
      <c r="BE278" s="174"/>
      <c r="BF278" s="174"/>
      <c r="BG278" s="174"/>
      <c r="BH278" s="174"/>
      <c r="BI278" s="174"/>
      <c r="BJ278" s="174"/>
      <c r="BK278" s="174"/>
      <c r="BL278" s="174"/>
      <c r="BT278" s="51"/>
      <c r="BU278" s="51"/>
      <c r="BV278" s="51"/>
      <c r="BW278" s="51"/>
      <c r="BX278" s="51"/>
      <c r="BY278" s="51"/>
      <c r="BZ278" s="51"/>
    </row>
    <row r="279" spans="1:78" ht="33" customHeight="1" x14ac:dyDescent="0.2">
      <c r="A279" s="62"/>
      <c r="B279" s="62"/>
      <c r="C279" s="62"/>
      <c r="D279" s="62"/>
      <c r="E279" s="62"/>
      <c r="F279" s="62"/>
      <c r="G279" s="171" t="s">
        <v>214</v>
      </c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3"/>
      <c r="Z279" s="73" t="s">
        <v>69</v>
      </c>
      <c r="AA279" s="73"/>
      <c r="AB279" s="73"/>
      <c r="AC279" s="73"/>
      <c r="AD279" s="73"/>
      <c r="AE279" s="74" t="s">
        <v>210</v>
      </c>
      <c r="AF279" s="67"/>
      <c r="AG279" s="67"/>
      <c r="AH279" s="67"/>
      <c r="AI279" s="67"/>
      <c r="AJ279" s="67"/>
      <c r="AK279" s="67"/>
      <c r="AL279" s="67"/>
      <c r="AM279" s="67"/>
      <c r="AN279" s="68"/>
      <c r="AO279" s="57"/>
      <c r="AP279" s="57"/>
      <c r="AQ279" s="57"/>
      <c r="AR279" s="57"/>
      <c r="AS279" s="57"/>
      <c r="AT279" s="57"/>
      <c r="AU279" s="57"/>
      <c r="AV279" s="57"/>
      <c r="AW279" s="110">
        <v>1</v>
      </c>
      <c r="AX279" s="110"/>
      <c r="AY279" s="110"/>
      <c r="AZ279" s="110"/>
      <c r="BA279" s="110"/>
      <c r="BB279" s="110"/>
      <c r="BC279" s="110"/>
      <c r="BD279" s="110"/>
      <c r="BE279" s="82">
        <f>AW279</f>
        <v>1</v>
      </c>
      <c r="BF279" s="82"/>
      <c r="BG279" s="82"/>
      <c r="BH279" s="82"/>
      <c r="BI279" s="82"/>
      <c r="BJ279" s="82"/>
      <c r="BK279" s="82"/>
      <c r="BL279" s="82"/>
      <c r="BT279" s="51"/>
      <c r="BU279" s="51"/>
      <c r="BV279" s="51"/>
      <c r="BW279" s="51"/>
      <c r="BX279" s="51"/>
      <c r="BY279" s="51"/>
      <c r="BZ279" s="51"/>
    </row>
    <row r="280" spans="1:78" ht="33.75" customHeight="1" x14ac:dyDescent="0.2">
      <c r="A280" s="62"/>
      <c r="B280" s="62"/>
      <c r="C280" s="62"/>
      <c r="D280" s="62"/>
      <c r="E280" s="62"/>
      <c r="F280" s="62"/>
      <c r="G280" s="171" t="s">
        <v>188</v>
      </c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3"/>
      <c r="Z280" s="191" t="s">
        <v>69</v>
      </c>
      <c r="AA280" s="191"/>
      <c r="AB280" s="191"/>
      <c r="AC280" s="191"/>
      <c r="AD280" s="191"/>
      <c r="AE280" s="74" t="s">
        <v>73</v>
      </c>
      <c r="AF280" s="67"/>
      <c r="AG280" s="67"/>
      <c r="AH280" s="67"/>
      <c r="AI280" s="67"/>
      <c r="AJ280" s="67"/>
      <c r="AK280" s="67"/>
      <c r="AL280" s="67"/>
      <c r="AM280" s="67"/>
      <c r="AN280" s="68"/>
      <c r="AO280" s="57"/>
      <c r="AP280" s="57"/>
      <c r="AQ280" s="57"/>
      <c r="AR280" s="57"/>
      <c r="AS280" s="57"/>
      <c r="AT280" s="57"/>
      <c r="AU280" s="57"/>
      <c r="AV280" s="57"/>
      <c r="AW280" s="110">
        <v>4</v>
      </c>
      <c r="AX280" s="110"/>
      <c r="AY280" s="110"/>
      <c r="AZ280" s="110"/>
      <c r="BA280" s="110"/>
      <c r="BB280" s="110"/>
      <c r="BC280" s="110"/>
      <c r="BD280" s="110"/>
      <c r="BE280" s="82">
        <f>AW280</f>
        <v>4</v>
      </c>
      <c r="BF280" s="82"/>
      <c r="BG280" s="82"/>
      <c r="BH280" s="82"/>
      <c r="BI280" s="82"/>
      <c r="BJ280" s="82"/>
      <c r="BK280" s="82"/>
      <c r="BL280" s="82"/>
      <c r="BT280" s="51"/>
      <c r="BU280" s="51"/>
      <c r="BV280" s="51"/>
      <c r="BW280" s="51"/>
      <c r="BX280" s="51"/>
      <c r="BY280" s="51"/>
      <c r="BZ280" s="51"/>
    </row>
    <row r="281" spans="1:78" ht="18.75" customHeight="1" x14ac:dyDescent="0.2">
      <c r="A281" s="62"/>
      <c r="B281" s="62"/>
      <c r="C281" s="62"/>
      <c r="D281" s="62"/>
      <c r="E281" s="62"/>
      <c r="F281" s="62"/>
      <c r="G281" s="198" t="s">
        <v>66</v>
      </c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1"/>
      <c r="AA281" s="191"/>
      <c r="AB281" s="191"/>
      <c r="AC281" s="191"/>
      <c r="AD281" s="191"/>
      <c r="AE281" s="74"/>
      <c r="AF281" s="67"/>
      <c r="AG281" s="67"/>
      <c r="AH281" s="67"/>
      <c r="AI281" s="67"/>
      <c r="AJ281" s="67"/>
      <c r="AK281" s="67"/>
      <c r="AL281" s="67"/>
      <c r="AM281" s="67"/>
      <c r="AN281" s="68"/>
      <c r="AO281" s="57"/>
      <c r="AP281" s="57"/>
      <c r="AQ281" s="57"/>
      <c r="AR281" s="57"/>
      <c r="AS281" s="57"/>
      <c r="AT281" s="57"/>
      <c r="AU281" s="57"/>
      <c r="AV281" s="57"/>
      <c r="AW281" s="102"/>
      <c r="AX281" s="102"/>
      <c r="AY281" s="102"/>
      <c r="AZ281" s="102"/>
      <c r="BA281" s="102"/>
      <c r="BB281" s="102"/>
      <c r="BC281" s="102"/>
      <c r="BD281" s="102"/>
      <c r="BE281" s="174"/>
      <c r="BF281" s="174"/>
      <c r="BG281" s="174"/>
      <c r="BH281" s="174"/>
      <c r="BI281" s="174"/>
      <c r="BJ281" s="174"/>
      <c r="BK281" s="174"/>
      <c r="BL281" s="174"/>
      <c r="BT281" s="51"/>
      <c r="BU281" s="51"/>
      <c r="BV281" s="51"/>
      <c r="BW281" s="51"/>
      <c r="BX281" s="51"/>
      <c r="BY281" s="51"/>
      <c r="BZ281" s="51"/>
    </row>
    <row r="282" spans="1:78" ht="18.75" customHeight="1" x14ac:dyDescent="0.2">
      <c r="A282" s="62"/>
      <c r="B282" s="62"/>
      <c r="C282" s="62"/>
      <c r="D282" s="62"/>
      <c r="E282" s="62"/>
      <c r="F282" s="62"/>
      <c r="G282" s="171" t="s">
        <v>211</v>
      </c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3"/>
      <c r="Z282" s="73" t="s">
        <v>50</v>
      </c>
      <c r="AA282" s="73"/>
      <c r="AB282" s="73"/>
      <c r="AC282" s="73"/>
      <c r="AD282" s="73"/>
      <c r="AE282" s="73" t="s">
        <v>63</v>
      </c>
      <c r="AF282" s="62"/>
      <c r="AG282" s="62"/>
      <c r="AH282" s="62"/>
      <c r="AI282" s="62"/>
      <c r="AJ282" s="62"/>
      <c r="AK282" s="62"/>
      <c r="AL282" s="62"/>
      <c r="AM282" s="62"/>
      <c r="AN282" s="62"/>
      <c r="AO282" s="57"/>
      <c r="AP282" s="57"/>
      <c r="AQ282" s="57"/>
      <c r="AR282" s="57"/>
      <c r="AS282" s="57"/>
      <c r="AT282" s="57"/>
      <c r="AU282" s="57"/>
      <c r="AV282" s="57"/>
      <c r="AW282" s="102">
        <f>AW276/AW279</f>
        <v>1814685</v>
      </c>
      <c r="AX282" s="102"/>
      <c r="AY282" s="102"/>
      <c r="AZ282" s="102"/>
      <c r="BA282" s="102"/>
      <c r="BB282" s="102"/>
      <c r="BC282" s="102"/>
      <c r="BD282" s="102"/>
      <c r="BE282" s="69">
        <f>AW282</f>
        <v>1814685</v>
      </c>
      <c r="BF282" s="69"/>
      <c r="BG282" s="69"/>
      <c r="BH282" s="69"/>
      <c r="BI282" s="69"/>
      <c r="BJ282" s="69"/>
      <c r="BK282" s="69"/>
      <c r="BL282" s="69"/>
      <c r="BT282" s="51"/>
      <c r="BU282" s="51"/>
      <c r="BV282" s="51"/>
      <c r="BW282" s="51"/>
      <c r="BX282" s="51"/>
      <c r="BY282" s="51"/>
      <c r="BZ282" s="51"/>
    </row>
    <row r="283" spans="1:78" ht="33.75" customHeight="1" x14ac:dyDescent="0.2">
      <c r="A283" s="62"/>
      <c r="B283" s="62"/>
      <c r="C283" s="62"/>
      <c r="D283" s="62"/>
      <c r="E283" s="62"/>
      <c r="F283" s="62"/>
      <c r="G283" s="171" t="s">
        <v>205</v>
      </c>
      <c r="H283" s="172" t="s">
        <v>101</v>
      </c>
      <c r="I283" s="172" t="s">
        <v>101</v>
      </c>
      <c r="J283" s="172" t="s">
        <v>101</v>
      </c>
      <c r="K283" s="172" t="s">
        <v>101</v>
      </c>
      <c r="L283" s="172" t="s">
        <v>101</v>
      </c>
      <c r="M283" s="172" t="s">
        <v>101</v>
      </c>
      <c r="N283" s="172" t="s">
        <v>101</v>
      </c>
      <c r="O283" s="172" t="s">
        <v>101</v>
      </c>
      <c r="P283" s="172" t="s">
        <v>101</v>
      </c>
      <c r="Q283" s="172" t="s">
        <v>101</v>
      </c>
      <c r="R283" s="172" t="s">
        <v>101</v>
      </c>
      <c r="S283" s="172" t="s">
        <v>101</v>
      </c>
      <c r="T283" s="172" t="s">
        <v>101</v>
      </c>
      <c r="U283" s="172" t="s">
        <v>101</v>
      </c>
      <c r="V283" s="172" t="s">
        <v>101</v>
      </c>
      <c r="W283" s="172" t="s">
        <v>101</v>
      </c>
      <c r="X283" s="172" t="s">
        <v>101</v>
      </c>
      <c r="Y283" s="173" t="s">
        <v>101</v>
      </c>
      <c r="Z283" s="191" t="s">
        <v>192</v>
      </c>
      <c r="AA283" s="191"/>
      <c r="AB283" s="191"/>
      <c r="AC283" s="191"/>
      <c r="AD283" s="191"/>
      <c r="AE283" s="74" t="s">
        <v>63</v>
      </c>
      <c r="AF283" s="67"/>
      <c r="AG283" s="67"/>
      <c r="AH283" s="67"/>
      <c r="AI283" s="67"/>
      <c r="AJ283" s="67"/>
      <c r="AK283" s="67"/>
      <c r="AL283" s="67"/>
      <c r="AM283" s="67"/>
      <c r="AN283" s="68"/>
      <c r="AO283" s="57"/>
      <c r="AP283" s="57"/>
      <c r="AQ283" s="57"/>
      <c r="AR283" s="57"/>
      <c r="AS283" s="57"/>
      <c r="AT283" s="57"/>
      <c r="AU283" s="57"/>
      <c r="AV283" s="57"/>
      <c r="AW283" s="102">
        <f>AW277/AW280</f>
        <v>127200</v>
      </c>
      <c r="AX283" s="102"/>
      <c r="AY283" s="102"/>
      <c r="AZ283" s="102"/>
      <c r="BA283" s="102"/>
      <c r="BB283" s="102"/>
      <c r="BC283" s="102"/>
      <c r="BD283" s="102"/>
      <c r="BE283" s="69">
        <f>AW283</f>
        <v>127200</v>
      </c>
      <c r="BF283" s="69"/>
      <c r="BG283" s="69"/>
      <c r="BH283" s="69"/>
      <c r="BI283" s="69"/>
      <c r="BJ283" s="69"/>
      <c r="BK283" s="69"/>
      <c r="BL283" s="69"/>
      <c r="BT283" s="51"/>
      <c r="BU283" s="51"/>
      <c r="BV283" s="51"/>
      <c r="BW283" s="51"/>
      <c r="BX283" s="51"/>
      <c r="BY283" s="51"/>
      <c r="BZ283" s="51"/>
    </row>
    <row r="284" spans="1:78" ht="19.5" customHeight="1" x14ac:dyDescent="0.2">
      <c r="A284" s="62"/>
      <c r="B284" s="62"/>
      <c r="C284" s="62"/>
      <c r="D284" s="62"/>
      <c r="E284" s="62"/>
      <c r="F284" s="62"/>
      <c r="G284" s="197" t="s">
        <v>51</v>
      </c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1"/>
      <c r="AA284" s="191"/>
      <c r="AB284" s="191"/>
      <c r="AC284" s="191"/>
      <c r="AD284" s="191"/>
      <c r="AE284" s="74"/>
      <c r="AF284" s="67"/>
      <c r="AG284" s="67"/>
      <c r="AH284" s="67"/>
      <c r="AI284" s="67"/>
      <c r="AJ284" s="67"/>
      <c r="AK284" s="67"/>
      <c r="AL284" s="67"/>
      <c r="AM284" s="67"/>
      <c r="AN284" s="68"/>
      <c r="AO284" s="57"/>
      <c r="AP284" s="57"/>
      <c r="AQ284" s="57"/>
      <c r="AR284" s="57"/>
      <c r="AS284" s="57"/>
      <c r="AT284" s="57"/>
      <c r="AU284" s="57"/>
      <c r="AV284" s="57"/>
      <c r="AW284" s="102"/>
      <c r="AX284" s="102"/>
      <c r="AY284" s="102"/>
      <c r="AZ284" s="102"/>
      <c r="BA284" s="102"/>
      <c r="BB284" s="102"/>
      <c r="BC284" s="102"/>
      <c r="BD284" s="102"/>
      <c r="BE284" s="174"/>
      <c r="BF284" s="174"/>
      <c r="BG284" s="174"/>
      <c r="BH284" s="174"/>
      <c r="BI284" s="174"/>
      <c r="BJ284" s="174"/>
      <c r="BK284" s="174"/>
      <c r="BL284" s="174"/>
      <c r="BT284" s="51"/>
      <c r="BU284" s="51"/>
      <c r="BV284" s="51"/>
      <c r="BW284" s="51"/>
      <c r="BX284" s="51"/>
      <c r="BY284" s="51"/>
      <c r="BZ284" s="51"/>
    </row>
    <row r="285" spans="1:78" ht="81.75" customHeight="1" x14ac:dyDescent="0.2">
      <c r="A285" s="62"/>
      <c r="B285" s="62"/>
      <c r="C285" s="62"/>
      <c r="D285" s="62"/>
      <c r="E285" s="62"/>
      <c r="F285" s="62"/>
      <c r="G285" s="171" t="s">
        <v>230</v>
      </c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3"/>
      <c r="Z285" s="73" t="s">
        <v>52</v>
      </c>
      <c r="AA285" s="73"/>
      <c r="AB285" s="73"/>
      <c r="AC285" s="73"/>
      <c r="AD285" s="73"/>
      <c r="AE285" s="74" t="s">
        <v>63</v>
      </c>
      <c r="AF285" s="67"/>
      <c r="AG285" s="67"/>
      <c r="AH285" s="67"/>
      <c r="AI285" s="67"/>
      <c r="AJ285" s="67"/>
      <c r="AK285" s="67"/>
      <c r="AL285" s="67"/>
      <c r="AM285" s="67"/>
      <c r="AN285" s="68"/>
      <c r="AO285" s="57"/>
      <c r="AP285" s="57"/>
      <c r="AQ285" s="57"/>
      <c r="AR285" s="57"/>
      <c r="AS285" s="57"/>
      <c r="AT285" s="57"/>
      <c r="AU285" s="57"/>
      <c r="AV285" s="57"/>
      <c r="AW285" s="102">
        <f>1814685/AW276*100</f>
        <v>100</v>
      </c>
      <c r="AX285" s="102"/>
      <c r="AY285" s="102"/>
      <c r="AZ285" s="102"/>
      <c r="BA285" s="102"/>
      <c r="BB285" s="102"/>
      <c r="BC285" s="102"/>
      <c r="BD285" s="102"/>
      <c r="BE285" s="174">
        <f>AW285</f>
        <v>100</v>
      </c>
      <c r="BF285" s="174"/>
      <c r="BG285" s="174"/>
      <c r="BH285" s="174"/>
      <c r="BI285" s="174"/>
      <c r="BJ285" s="174"/>
      <c r="BK285" s="174"/>
      <c r="BL285" s="174"/>
      <c r="BT285" s="51"/>
      <c r="BU285" s="51"/>
      <c r="BV285" s="51"/>
      <c r="BW285" s="51"/>
      <c r="BX285" s="51"/>
      <c r="BY285" s="51"/>
      <c r="BZ285" s="51"/>
    </row>
    <row r="286" spans="1:78" ht="33.75" customHeight="1" x14ac:dyDescent="0.2">
      <c r="A286" s="62"/>
      <c r="B286" s="62"/>
      <c r="C286" s="62"/>
      <c r="D286" s="62"/>
      <c r="E286" s="62"/>
      <c r="F286" s="62"/>
      <c r="G286" s="192" t="s">
        <v>62</v>
      </c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83" t="s">
        <v>250</v>
      </c>
      <c r="AA286" s="73"/>
      <c r="AB286" s="73"/>
      <c r="AC286" s="73"/>
      <c r="AD286" s="73"/>
      <c r="AE286" s="73" t="s">
        <v>63</v>
      </c>
      <c r="AF286" s="62"/>
      <c r="AG286" s="62"/>
      <c r="AH286" s="62"/>
      <c r="AI286" s="62"/>
      <c r="AJ286" s="62"/>
      <c r="AK286" s="62"/>
      <c r="AL286" s="62"/>
      <c r="AM286" s="62"/>
      <c r="AN286" s="62"/>
      <c r="AO286" s="69"/>
      <c r="AP286" s="69"/>
      <c r="AQ286" s="69"/>
      <c r="AR286" s="69"/>
      <c r="AS286" s="69"/>
      <c r="AT286" s="69"/>
      <c r="AU286" s="69"/>
      <c r="AV286" s="69"/>
      <c r="AW286" s="200">
        <f>AW275/100500</f>
        <v>23.119253731343285</v>
      </c>
      <c r="AX286" s="201"/>
      <c r="AY286" s="201">
        <f>AY275/100500</f>
        <v>0</v>
      </c>
      <c r="AZ286" s="201"/>
      <c r="BA286" s="201">
        <f>BA275/100500</f>
        <v>0</v>
      </c>
      <c r="BB286" s="201"/>
      <c r="BC286" s="201">
        <f>BC275/100500</f>
        <v>0</v>
      </c>
      <c r="BD286" s="202"/>
      <c r="BE286" s="174">
        <f>AW286</f>
        <v>23.119253731343285</v>
      </c>
      <c r="BF286" s="174"/>
      <c r="BG286" s="174"/>
      <c r="BH286" s="174"/>
      <c r="BI286" s="174"/>
      <c r="BJ286" s="174"/>
      <c r="BK286" s="174"/>
      <c r="BL286" s="174"/>
      <c r="BT286" s="51"/>
      <c r="BU286" s="51"/>
      <c r="BV286" s="51"/>
      <c r="BW286" s="51"/>
      <c r="BX286" s="51"/>
      <c r="BY286" s="51"/>
      <c r="BZ286" s="51"/>
    </row>
    <row r="287" spans="1:78" ht="11.25" customHeight="1" x14ac:dyDescent="0.2">
      <c r="A287" s="32"/>
      <c r="B287" s="32"/>
      <c r="C287" s="32"/>
      <c r="D287" s="32"/>
      <c r="E287" s="32"/>
      <c r="F287" s="32"/>
      <c r="G287" s="50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35"/>
      <c r="AA287" s="35"/>
      <c r="AB287" s="35"/>
      <c r="AC287" s="35"/>
      <c r="AD287" s="35"/>
      <c r="AE287" s="35"/>
      <c r="AF287" s="32"/>
      <c r="AG287" s="32"/>
      <c r="AH287" s="32"/>
      <c r="AI287" s="32"/>
      <c r="AJ287" s="32"/>
      <c r="AK287" s="32"/>
      <c r="AL287" s="32"/>
      <c r="AM287" s="32"/>
      <c r="AN287" s="32"/>
      <c r="AO287" s="36"/>
      <c r="AP287" s="36"/>
      <c r="AQ287" s="36"/>
      <c r="AR287" s="36"/>
      <c r="AS287" s="36"/>
      <c r="AT287" s="36"/>
      <c r="AU287" s="36"/>
      <c r="AV287" s="36"/>
      <c r="AW287" s="55"/>
      <c r="AX287" s="55"/>
      <c r="AY287" s="55"/>
      <c r="AZ287" s="55"/>
      <c r="BA287" s="55"/>
      <c r="BB287" s="55"/>
      <c r="BC287" s="55"/>
      <c r="BD287" s="55"/>
      <c r="BE287" s="36"/>
      <c r="BF287" s="36"/>
      <c r="BG287" s="36"/>
      <c r="BH287" s="36"/>
      <c r="BI287" s="36"/>
      <c r="BJ287" s="36"/>
      <c r="BK287" s="36"/>
      <c r="BL287" s="36"/>
      <c r="BT287" s="51"/>
      <c r="BU287" s="51"/>
      <c r="BV287" s="51"/>
      <c r="BW287" s="51"/>
      <c r="BX287" s="51"/>
      <c r="BY287" s="51"/>
      <c r="BZ287" s="51"/>
    </row>
    <row r="288" spans="1:78" ht="33.75" customHeight="1" x14ac:dyDescent="0.2">
      <c r="A288" s="62" t="s">
        <v>15</v>
      </c>
      <c r="B288" s="62"/>
      <c r="C288" s="62"/>
      <c r="D288" s="62"/>
      <c r="E288" s="62"/>
      <c r="F288" s="62"/>
      <c r="G288" s="62" t="s">
        <v>28</v>
      </c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 t="s">
        <v>2</v>
      </c>
      <c r="AA288" s="62"/>
      <c r="AB288" s="62"/>
      <c r="AC288" s="62"/>
      <c r="AD288" s="62"/>
      <c r="AE288" s="62" t="s">
        <v>1</v>
      </c>
      <c r="AF288" s="62"/>
      <c r="AG288" s="62"/>
      <c r="AH288" s="62"/>
      <c r="AI288" s="62"/>
      <c r="AJ288" s="62"/>
      <c r="AK288" s="62"/>
      <c r="AL288" s="62"/>
      <c r="AM288" s="62"/>
      <c r="AN288" s="62"/>
      <c r="AO288" s="62" t="s">
        <v>16</v>
      </c>
      <c r="AP288" s="62"/>
      <c r="AQ288" s="62"/>
      <c r="AR288" s="62"/>
      <c r="AS288" s="62"/>
      <c r="AT288" s="62"/>
      <c r="AU288" s="62"/>
      <c r="AV288" s="62"/>
      <c r="AW288" s="62" t="s">
        <v>17</v>
      </c>
      <c r="AX288" s="62"/>
      <c r="AY288" s="62"/>
      <c r="AZ288" s="62"/>
      <c r="BA288" s="62"/>
      <c r="BB288" s="62"/>
      <c r="BC288" s="62"/>
      <c r="BD288" s="62"/>
      <c r="BE288" s="62" t="s">
        <v>14</v>
      </c>
      <c r="BF288" s="62"/>
      <c r="BG288" s="62"/>
      <c r="BH288" s="62"/>
      <c r="BI288" s="62"/>
      <c r="BJ288" s="62"/>
      <c r="BK288" s="62"/>
      <c r="BL288" s="62"/>
      <c r="BT288" s="51"/>
      <c r="BU288" s="51"/>
      <c r="BV288" s="51"/>
      <c r="BW288" s="51"/>
      <c r="BX288" s="51"/>
      <c r="BY288" s="51"/>
      <c r="BZ288" s="51"/>
    </row>
    <row r="289" spans="1:78" ht="18" customHeight="1" x14ac:dyDescent="0.2">
      <c r="A289" s="62">
        <v>1</v>
      </c>
      <c r="B289" s="62"/>
      <c r="C289" s="62"/>
      <c r="D289" s="62"/>
      <c r="E289" s="62"/>
      <c r="F289" s="62"/>
      <c r="G289" s="66">
        <v>2</v>
      </c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8"/>
      <c r="Z289" s="62">
        <v>3</v>
      </c>
      <c r="AA289" s="62"/>
      <c r="AB289" s="62"/>
      <c r="AC289" s="62"/>
      <c r="AD289" s="62"/>
      <c r="AE289" s="62">
        <v>4</v>
      </c>
      <c r="AF289" s="62"/>
      <c r="AG289" s="62"/>
      <c r="AH289" s="62"/>
      <c r="AI289" s="62"/>
      <c r="AJ289" s="62"/>
      <c r="AK289" s="62"/>
      <c r="AL289" s="62"/>
      <c r="AM289" s="62"/>
      <c r="AN289" s="62"/>
      <c r="AO289" s="62">
        <v>5</v>
      </c>
      <c r="AP289" s="62"/>
      <c r="AQ289" s="62"/>
      <c r="AR289" s="62"/>
      <c r="AS289" s="62"/>
      <c r="AT289" s="62"/>
      <c r="AU289" s="62"/>
      <c r="AV289" s="62"/>
      <c r="AW289" s="62">
        <v>6</v>
      </c>
      <c r="AX289" s="62"/>
      <c r="AY289" s="62"/>
      <c r="AZ289" s="62"/>
      <c r="BA289" s="62"/>
      <c r="BB289" s="62"/>
      <c r="BC289" s="62"/>
      <c r="BD289" s="62"/>
      <c r="BE289" s="62">
        <v>7</v>
      </c>
      <c r="BF289" s="62"/>
      <c r="BG289" s="62"/>
      <c r="BH289" s="62"/>
      <c r="BI289" s="62"/>
      <c r="BJ289" s="62"/>
      <c r="BK289" s="62"/>
      <c r="BL289" s="62"/>
      <c r="BT289" s="51"/>
      <c r="BU289" s="51"/>
      <c r="BV289" s="51"/>
      <c r="BW289" s="51"/>
      <c r="BX289" s="51"/>
      <c r="BY289" s="51"/>
      <c r="BZ289" s="51"/>
    </row>
    <row r="290" spans="1:78" ht="21" customHeight="1" x14ac:dyDescent="0.2">
      <c r="A290" s="62"/>
      <c r="B290" s="62"/>
      <c r="C290" s="62"/>
      <c r="D290" s="62"/>
      <c r="E290" s="62"/>
      <c r="F290" s="62"/>
      <c r="G290" s="118" t="s">
        <v>219</v>
      </c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5"/>
      <c r="BE290" s="174"/>
      <c r="BF290" s="174"/>
      <c r="BG290" s="174"/>
      <c r="BH290" s="174"/>
      <c r="BI290" s="174"/>
      <c r="BJ290" s="174"/>
      <c r="BK290" s="174"/>
      <c r="BL290" s="174"/>
      <c r="BT290" s="51"/>
      <c r="BU290" s="51"/>
      <c r="BV290" s="51"/>
      <c r="BW290" s="51"/>
      <c r="BX290" s="51"/>
      <c r="BY290" s="51"/>
      <c r="BZ290" s="51"/>
    </row>
    <row r="291" spans="1:78" ht="17.25" customHeight="1" x14ac:dyDescent="0.2">
      <c r="A291" s="62"/>
      <c r="B291" s="62"/>
      <c r="C291" s="62"/>
      <c r="D291" s="62"/>
      <c r="E291" s="62"/>
      <c r="F291" s="62"/>
      <c r="G291" s="197" t="s">
        <v>49</v>
      </c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69"/>
      <c r="AP291" s="69"/>
      <c r="AQ291" s="69"/>
      <c r="AR291" s="69"/>
      <c r="AS291" s="69"/>
      <c r="AT291" s="69"/>
      <c r="AU291" s="69"/>
      <c r="AV291" s="69"/>
      <c r="AW291" s="102"/>
      <c r="AX291" s="102"/>
      <c r="AY291" s="102"/>
      <c r="AZ291" s="102"/>
      <c r="BA291" s="102"/>
      <c r="BB291" s="102"/>
      <c r="BC291" s="102"/>
      <c r="BD291" s="102"/>
      <c r="BE291" s="174"/>
      <c r="BF291" s="174"/>
      <c r="BG291" s="174"/>
      <c r="BH291" s="174"/>
      <c r="BI291" s="174"/>
      <c r="BJ291" s="174"/>
      <c r="BK291" s="174"/>
      <c r="BL291" s="174"/>
      <c r="BT291" s="51"/>
      <c r="BU291" s="51"/>
      <c r="BV291" s="51"/>
      <c r="BW291" s="51"/>
      <c r="BX291" s="51"/>
      <c r="BY291" s="51"/>
      <c r="BZ291" s="51"/>
    </row>
    <row r="292" spans="1:78" ht="20.25" customHeight="1" x14ac:dyDescent="0.2">
      <c r="A292" s="62"/>
      <c r="B292" s="62"/>
      <c r="C292" s="62"/>
      <c r="D292" s="62"/>
      <c r="E292" s="62"/>
      <c r="F292" s="62"/>
      <c r="G292" s="192" t="s">
        <v>185</v>
      </c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  <c r="Y292" s="192"/>
      <c r="Z292" s="191" t="s">
        <v>192</v>
      </c>
      <c r="AA292" s="191"/>
      <c r="AB292" s="191"/>
      <c r="AC292" s="191"/>
      <c r="AD292" s="191"/>
      <c r="AE292" s="74" t="s">
        <v>68</v>
      </c>
      <c r="AF292" s="67"/>
      <c r="AG292" s="67"/>
      <c r="AH292" s="67"/>
      <c r="AI292" s="67"/>
      <c r="AJ292" s="67"/>
      <c r="AK292" s="67"/>
      <c r="AL292" s="67"/>
      <c r="AM292" s="67"/>
      <c r="AN292" s="68"/>
      <c r="AO292" s="57"/>
      <c r="AP292" s="57"/>
      <c r="AQ292" s="57"/>
      <c r="AR292" s="57"/>
      <c r="AS292" s="57"/>
      <c r="AT292" s="57"/>
      <c r="AU292" s="57"/>
      <c r="AV292" s="57"/>
      <c r="AW292" s="102">
        <f>AK133</f>
        <v>3271678</v>
      </c>
      <c r="AX292" s="102"/>
      <c r="AY292" s="102"/>
      <c r="AZ292" s="102"/>
      <c r="BA292" s="102"/>
      <c r="BB292" s="102"/>
      <c r="BC292" s="102"/>
      <c r="BD292" s="102"/>
      <c r="BE292" s="69">
        <f>AW292</f>
        <v>3271678</v>
      </c>
      <c r="BF292" s="69"/>
      <c r="BG292" s="69"/>
      <c r="BH292" s="69"/>
      <c r="BI292" s="69"/>
      <c r="BJ292" s="69"/>
      <c r="BK292" s="69"/>
      <c r="BL292" s="69"/>
      <c r="BT292" s="51"/>
      <c r="BU292" s="51"/>
      <c r="BV292" s="51"/>
      <c r="BW292" s="51"/>
      <c r="BX292" s="51"/>
      <c r="BY292" s="51"/>
      <c r="BZ292" s="51"/>
    </row>
    <row r="293" spans="1:78" ht="18" customHeight="1" x14ac:dyDescent="0.2">
      <c r="A293" s="62"/>
      <c r="B293" s="62"/>
      <c r="C293" s="62"/>
      <c r="D293" s="62"/>
      <c r="E293" s="62"/>
      <c r="F293" s="62"/>
      <c r="G293" s="198" t="s">
        <v>189</v>
      </c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1"/>
      <c r="AA293" s="191"/>
      <c r="AB293" s="191"/>
      <c r="AC293" s="191"/>
      <c r="AD293" s="191"/>
      <c r="AE293" s="74"/>
      <c r="AF293" s="67"/>
      <c r="AG293" s="67"/>
      <c r="AH293" s="67"/>
      <c r="AI293" s="67"/>
      <c r="AJ293" s="67"/>
      <c r="AK293" s="67"/>
      <c r="AL293" s="67"/>
      <c r="AM293" s="67"/>
      <c r="AN293" s="68"/>
      <c r="AO293" s="57"/>
      <c r="AP293" s="57"/>
      <c r="AQ293" s="57"/>
      <c r="AR293" s="57"/>
      <c r="AS293" s="57"/>
      <c r="AT293" s="57"/>
      <c r="AU293" s="57"/>
      <c r="AV293" s="57"/>
      <c r="AW293" s="102"/>
      <c r="AX293" s="102"/>
      <c r="AY293" s="102"/>
      <c r="AZ293" s="102"/>
      <c r="BA293" s="102"/>
      <c r="BB293" s="102"/>
      <c r="BC293" s="102"/>
      <c r="BD293" s="102"/>
      <c r="BE293" s="174"/>
      <c r="BF293" s="174"/>
      <c r="BG293" s="174"/>
      <c r="BH293" s="174"/>
      <c r="BI293" s="174"/>
      <c r="BJ293" s="174"/>
      <c r="BK293" s="174"/>
      <c r="BL293" s="174"/>
      <c r="BT293" s="51"/>
      <c r="BU293" s="51"/>
      <c r="BV293" s="51"/>
      <c r="BW293" s="51"/>
      <c r="BX293" s="51"/>
      <c r="BY293" s="51"/>
      <c r="BZ293" s="51"/>
    </row>
    <row r="294" spans="1:78" ht="33.75" customHeight="1" x14ac:dyDescent="0.2">
      <c r="A294" s="62"/>
      <c r="B294" s="62"/>
      <c r="C294" s="62"/>
      <c r="D294" s="62"/>
      <c r="E294" s="62"/>
      <c r="F294" s="62"/>
      <c r="G294" s="199" t="s">
        <v>186</v>
      </c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1" t="s">
        <v>69</v>
      </c>
      <c r="AA294" s="191"/>
      <c r="AB294" s="191"/>
      <c r="AC294" s="191"/>
      <c r="AD294" s="191"/>
      <c r="AE294" s="74" t="s">
        <v>212</v>
      </c>
      <c r="AF294" s="67"/>
      <c r="AG294" s="67"/>
      <c r="AH294" s="67"/>
      <c r="AI294" s="67"/>
      <c r="AJ294" s="67"/>
      <c r="AK294" s="67"/>
      <c r="AL294" s="67"/>
      <c r="AM294" s="67"/>
      <c r="AN294" s="68"/>
      <c r="AO294" s="57"/>
      <c r="AP294" s="57"/>
      <c r="AQ294" s="57"/>
      <c r="AR294" s="57"/>
      <c r="AS294" s="57"/>
      <c r="AT294" s="57"/>
      <c r="AU294" s="57"/>
      <c r="AV294" s="57"/>
      <c r="AW294" s="110">
        <v>3</v>
      </c>
      <c r="AX294" s="110"/>
      <c r="AY294" s="110"/>
      <c r="AZ294" s="110"/>
      <c r="BA294" s="110"/>
      <c r="BB294" s="110"/>
      <c r="BC294" s="110"/>
      <c r="BD294" s="110"/>
      <c r="BE294" s="82">
        <f>AW294</f>
        <v>3</v>
      </c>
      <c r="BF294" s="82"/>
      <c r="BG294" s="82"/>
      <c r="BH294" s="82"/>
      <c r="BI294" s="82"/>
      <c r="BJ294" s="82"/>
      <c r="BK294" s="82"/>
      <c r="BL294" s="82"/>
      <c r="BT294" s="51"/>
      <c r="BU294" s="51"/>
      <c r="BV294" s="51"/>
      <c r="BW294" s="51"/>
      <c r="BX294" s="51"/>
      <c r="BY294" s="51"/>
      <c r="BZ294" s="51"/>
    </row>
    <row r="295" spans="1:78" ht="20.25" customHeight="1" x14ac:dyDescent="0.2">
      <c r="A295" s="62"/>
      <c r="B295" s="62"/>
      <c r="C295" s="62"/>
      <c r="D295" s="62"/>
      <c r="E295" s="62"/>
      <c r="F295" s="62"/>
      <c r="G295" s="198" t="s">
        <v>66</v>
      </c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73"/>
      <c r="AA295" s="73"/>
      <c r="AB295" s="73"/>
      <c r="AC295" s="73"/>
      <c r="AD295" s="73"/>
      <c r="AE295" s="73"/>
      <c r="AF295" s="62"/>
      <c r="AG295" s="62"/>
      <c r="AH295" s="62"/>
      <c r="AI295" s="62"/>
      <c r="AJ295" s="62"/>
      <c r="AK295" s="62"/>
      <c r="AL295" s="62"/>
      <c r="AM295" s="62"/>
      <c r="AN295" s="62"/>
      <c r="AO295" s="69"/>
      <c r="AP295" s="69"/>
      <c r="AQ295" s="69"/>
      <c r="AR295" s="69"/>
      <c r="AS295" s="69"/>
      <c r="AT295" s="69"/>
      <c r="AU295" s="69"/>
      <c r="AV295" s="69"/>
      <c r="AW295" s="102"/>
      <c r="AX295" s="102"/>
      <c r="AY295" s="102"/>
      <c r="AZ295" s="102"/>
      <c r="BA295" s="102"/>
      <c r="BB295" s="102"/>
      <c r="BC295" s="102"/>
      <c r="BD295" s="102"/>
      <c r="BE295" s="174"/>
      <c r="BF295" s="174"/>
      <c r="BG295" s="174"/>
      <c r="BH295" s="174"/>
      <c r="BI295" s="174"/>
      <c r="BJ295" s="174"/>
      <c r="BK295" s="174"/>
      <c r="BL295" s="174"/>
      <c r="BT295" s="51"/>
      <c r="BU295" s="51"/>
      <c r="BV295" s="51"/>
      <c r="BW295" s="51"/>
      <c r="BX295" s="51"/>
      <c r="BY295" s="51"/>
      <c r="BZ295" s="51"/>
    </row>
    <row r="296" spans="1:78" ht="33.75" customHeight="1" x14ac:dyDescent="0.2">
      <c r="A296" s="62"/>
      <c r="B296" s="62"/>
      <c r="C296" s="62"/>
      <c r="D296" s="62"/>
      <c r="E296" s="62"/>
      <c r="F296" s="62"/>
      <c r="G296" s="199" t="s">
        <v>201</v>
      </c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73" t="s">
        <v>192</v>
      </c>
      <c r="AA296" s="73"/>
      <c r="AB296" s="73"/>
      <c r="AC296" s="73"/>
      <c r="AD296" s="73"/>
      <c r="AE296" s="73" t="s">
        <v>63</v>
      </c>
      <c r="AF296" s="62"/>
      <c r="AG296" s="62"/>
      <c r="AH296" s="62"/>
      <c r="AI296" s="62"/>
      <c r="AJ296" s="62"/>
      <c r="AK296" s="62"/>
      <c r="AL296" s="62"/>
      <c r="AM296" s="62"/>
      <c r="AN296" s="62"/>
      <c r="AO296" s="69"/>
      <c r="AP296" s="69"/>
      <c r="AQ296" s="69"/>
      <c r="AR296" s="69"/>
      <c r="AS296" s="69"/>
      <c r="AT296" s="69"/>
      <c r="AU296" s="69"/>
      <c r="AV296" s="69"/>
      <c r="AW296" s="102">
        <f>AW292/AW294</f>
        <v>1090559.3333333333</v>
      </c>
      <c r="AX296" s="102"/>
      <c r="AY296" s="102"/>
      <c r="AZ296" s="102"/>
      <c r="BA296" s="102"/>
      <c r="BB296" s="102"/>
      <c r="BC296" s="102"/>
      <c r="BD296" s="102"/>
      <c r="BE296" s="69">
        <f>AW296</f>
        <v>1090559.3333333333</v>
      </c>
      <c r="BF296" s="69"/>
      <c r="BG296" s="69"/>
      <c r="BH296" s="69"/>
      <c r="BI296" s="69"/>
      <c r="BJ296" s="69"/>
      <c r="BK296" s="69"/>
      <c r="BL296" s="69"/>
      <c r="BT296" s="51"/>
      <c r="BU296" s="51"/>
      <c r="BV296" s="51"/>
      <c r="BW296" s="51"/>
      <c r="BX296" s="51"/>
      <c r="BY296" s="51"/>
      <c r="BZ296" s="51"/>
    </row>
    <row r="297" spans="1:78" ht="20.25" customHeight="1" x14ac:dyDescent="0.2">
      <c r="A297" s="62"/>
      <c r="B297" s="62"/>
      <c r="C297" s="62"/>
      <c r="D297" s="62"/>
      <c r="E297" s="62"/>
      <c r="F297" s="62"/>
      <c r="G297" s="197" t="s">
        <v>51</v>
      </c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1"/>
      <c r="AA297" s="191"/>
      <c r="AB297" s="191"/>
      <c r="AC297" s="191"/>
      <c r="AD297" s="191"/>
      <c r="AE297" s="74"/>
      <c r="AF297" s="67"/>
      <c r="AG297" s="67"/>
      <c r="AH297" s="67"/>
      <c r="AI297" s="67"/>
      <c r="AJ297" s="67"/>
      <c r="AK297" s="67"/>
      <c r="AL297" s="67"/>
      <c r="AM297" s="67"/>
      <c r="AN297" s="68"/>
      <c r="AO297" s="57"/>
      <c r="AP297" s="57"/>
      <c r="AQ297" s="57"/>
      <c r="AR297" s="57"/>
      <c r="AS297" s="57"/>
      <c r="AT297" s="57"/>
      <c r="AU297" s="57"/>
      <c r="AV297" s="57"/>
      <c r="AW297" s="102"/>
      <c r="AX297" s="102"/>
      <c r="AY297" s="102"/>
      <c r="AZ297" s="102"/>
      <c r="BA297" s="102"/>
      <c r="BB297" s="102"/>
      <c r="BC297" s="102"/>
      <c r="BD297" s="102"/>
      <c r="BE297" s="174"/>
      <c r="BF297" s="174"/>
      <c r="BG297" s="174"/>
      <c r="BH297" s="174"/>
      <c r="BI297" s="174"/>
      <c r="BJ297" s="174"/>
      <c r="BK297" s="174"/>
      <c r="BL297" s="174"/>
      <c r="BT297" s="51"/>
      <c r="BU297" s="51"/>
      <c r="BV297" s="51"/>
      <c r="BW297" s="51"/>
      <c r="BX297" s="51"/>
      <c r="BY297" s="51"/>
      <c r="BZ297" s="51"/>
    </row>
    <row r="298" spans="1:78" ht="39" customHeight="1" x14ac:dyDescent="0.2">
      <c r="A298" s="62"/>
      <c r="B298" s="62"/>
      <c r="C298" s="62"/>
      <c r="D298" s="62"/>
      <c r="E298" s="62"/>
      <c r="F298" s="62"/>
      <c r="G298" s="192" t="s">
        <v>62</v>
      </c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  <c r="R298" s="192"/>
      <c r="S298" s="192"/>
      <c r="T298" s="192"/>
      <c r="U298" s="192"/>
      <c r="V298" s="192"/>
      <c r="W298" s="192"/>
      <c r="X298" s="192"/>
      <c r="Y298" s="192"/>
      <c r="Z298" s="183" t="s">
        <v>250</v>
      </c>
      <c r="AA298" s="73"/>
      <c r="AB298" s="73"/>
      <c r="AC298" s="73"/>
      <c r="AD298" s="73"/>
      <c r="AE298" s="73" t="s">
        <v>63</v>
      </c>
      <c r="AF298" s="62"/>
      <c r="AG298" s="62"/>
      <c r="AH298" s="62"/>
      <c r="AI298" s="62"/>
      <c r="AJ298" s="62"/>
      <c r="AK298" s="62"/>
      <c r="AL298" s="62"/>
      <c r="AM298" s="62"/>
      <c r="AN298" s="62"/>
      <c r="AO298" s="69"/>
      <c r="AP298" s="69"/>
      <c r="AQ298" s="69"/>
      <c r="AR298" s="69"/>
      <c r="AS298" s="69"/>
      <c r="AT298" s="69"/>
      <c r="AU298" s="69"/>
      <c r="AV298" s="69"/>
      <c r="AW298" s="203">
        <f>AW292/1356719.16</f>
        <v>2.4114629589221694</v>
      </c>
      <c r="AX298" s="204"/>
      <c r="AY298" s="204">
        <f>AY292/1356719.16</f>
        <v>0</v>
      </c>
      <c r="AZ298" s="204"/>
      <c r="BA298" s="204">
        <f>BA292/1356719.16</f>
        <v>0</v>
      </c>
      <c r="BB298" s="204"/>
      <c r="BC298" s="204">
        <f>BC292/1356719.16</f>
        <v>0</v>
      </c>
      <c r="BD298" s="205"/>
      <c r="BE298" s="174">
        <f>AW298</f>
        <v>2.4114629589221694</v>
      </c>
      <c r="BF298" s="174"/>
      <c r="BG298" s="174"/>
      <c r="BH298" s="174"/>
      <c r="BI298" s="174"/>
      <c r="BJ298" s="174"/>
      <c r="BK298" s="174"/>
      <c r="BL298" s="174"/>
      <c r="BT298" s="51"/>
      <c r="BU298" s="51"/>
      <c r="BV298" s="51"/>
      <c r="BW298" s="51"/>
      <c r="BX298" s="51"/>
      <c r="BY298" s="51"/>
      <c r="BZ298" s="51"/>
    </row>
    <row r="299" spans="1:78" ht="27.75" customHeight="1" x14ac:dyDescent="0.2">
      <c r="A299" s="32"/>
      <c r="B299" s="32"/>
      <c r="C299" s="32"/>
      <c r="D299" s="32"/>
      <c r="E299" s="32"/>
      <c r="F299" s="32"/>
      <c r="G299" s="50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35"/>
      <c r="AA299" s="35"/>
      <c r="AB299" s="35"/>
      <c r="AC299" s="35"/>
      <c r="AD299" s="35"/>
      <c r="AE299" s="35"/>
      <c r="AF299" s="32"/>
      <c r="AG299" s="32"/>
      <c r="AH299" s="32"/>
      <c r="AI299" s="32"/>
      <c r="AJ299" s="32"/>
      <c r="AK299" s="32"/>
      <c r="AL299" s="32"/>
      <c r="AM299" s="32"/>
      <c r="AN299" s="32"/>
      <c r="AO299" s="36"/>
      <c r="AP299" s="36"/>
      <c r="AQ299" s="36"/>
      <c r="AR299" s="36"/>
      <c r="AS299" s="36"/>
      <c r="AT299" s="36"/>
      <c r="AU299" s="36"/>
      <c r="AV299" s="36"/>
      <c r="AW299" s="55"/>
      <c r="AX299" s="55"/>
      <c r="AY299" s="55"/>
      <c r="AZ299" s="55"/>
      <c r="BA299" s="55"/>
      <c r="BB299" s="55"/>
      <c r="BC299" s="55"/>
      <c r="BD299" s="55"/>
      <c r="BE299" s="36"/>
      <c r="BF299" s="36"/>
      <c r="BG299" s="36"/>
      <c r="BH299" s="36"/>
      <c r="BI299" s="36"/>
      <c r="BJ299" s="36"/>
      <c r="BK299" s="36"/>
      <c r="BL299" s="36"/>
      <c r="BT299" s="51"/>
      <c r="BU299" s="51"/>
      <c r="BV299" s="51"/>
      <c r="BW299" s="51"/>
      <c r="BX299" s="51"/>
      <c r="BY299" s="51"/>
      <c r="BZ299" s="51"/>
    </row>
    <row r="300" spans="1:78" ht="42" customHeight="1" x14ac:dyDescent="0.2">
      <c r="A300" s="62" t="s">
        <v>15</v>
      </c>
      <c r="B300" s="62"/>
      <c r="C300" s="62"/>
      <c r="D300" s="62"/>
      <c r="E300" s="62"/>
      <c r="F300" s="62"/>
      <c r="G300" s="62" t="s">
        <v>28</v>
      </c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 t="s">
        <v>2</v>
      </c>
      <c r="AA300" s="62"/>
      <c r="AB300" s="62"/>
      <c r="AC300" s="62"/>
      <c r="AD300" s="62"/>
      <c r="AE300" s="62" t="s">
        <v>1</v>
      </c>
      <c r="AF300" s="62"/>
      <c r="AG300" s="62"/>
      <c r="AH300" s="62"/>
      <c r="AI300" s="62"/>
      <c r="AJ300" s="62"/>
      <c r="AK300" s="62"/>
      <c r="AL300" s="62"/>
      <c r="AM300" s="62"/>
      <c r="AN300" s="62"/>
      <c r="AO300" s="62" t="s">
        <v>16</v>
      </c>
      <c r="AP300" s="62"/>
      <c r="AQ300" s="62"/>
      <c r="AR300" s="62"/>
      <c r="AS300" s="62"/>
      <c r="AT300" s="62"/>
      <c r="AU300" s="62"/>
      <c r="AV300" s="62"/>
      <c r="AW300" s="62" t="s">
        <v>17</v>
      </c>
      <c r="AX300" s="62"/>
      <c r="AY300" s="62"/>
      <c r="AZ300" s="62"/>
      <c r="BA300" s="62"/>
      <c r="BB300" s="62"/>
      <c r="BC300" s="62"/>
      <c r="BD300" s="62"/>
      <c r="BE300" s="62" t="s">
        <v>14</v>
      </c>
      <c r="BF300" s="62"/>
      <c r="BG300" s="62"/>
      <c r="BH300" s="62"/>
      <c r="BI300" s="62"/>
      <c r="BJ300" s="62"/>
      <c r="BK300" s="62"/>
      <c r="BL300" s="62"/>
      <c r="BT300" s="51"/>
      <c r="BU300" s="51"/>
      <c r="BV300" s="51"/>
      <c r="BW300" s="51"/>
      <c r="BX300" s="51"/>
      <c r="BY300" s="51"/>
      <c r="BZ300" s="51"/>
    </row>
    <row r="301" spans="1:78" ht="18.95" customHeight="1" x14ac:dyDescent="0.2">
      <c r="A301" s="62">
        <v>1</v>
      </c>
      <c r="B301" s="62"/>
      <c r="C301" s="62"/>
      <c r="D301" s="62"/>
      <c r="E301" s="62"/>
      <c r="F301" s="62"/>
      <c r="G301" s="66">
        <v>2</v>
      </c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8"/>
      <c r="Z301" s="62">
        <v>3</v>
      </c>
      <c r="AA301" s="62"/>
      <c r="AB301" s="62"/>
      <c r="AC301" s="62"/>
      <c r="AD301" s="62"/>
      <c r="AE301" s="62">
        <v>4</v>
      </c>
      <c r="AF301" s="62"/>
      <c r="AG301" s="62"/>
      <c r="AH301" s="62"/>
      <c r="AI301" s="62"/>
      <c r="AJ301" s="62"/>
      <c r="AK301" s="62"/>
      <c r="AL301" s="62"/>
      <c r="AM301" s="62"/>
      <c r="AN301" s="62"/>
      <c r="AO301" s="62">
        <v>5</v>
      </c>
      <c r="AP301" s="62"/>
      <c r="AQ301" s="62"/>
      <c r="AR301" s="62"/>
      <c r="AS301" s="62"/>
      <c r="AT301" s="62"/>
      <c r="AU301" s="62"/>
      <c r="AV301" s="62"/>
      <c r="AW301" s="62">
        <v>6</v>
      </c>
      <c r="AX301" s="62"/>
      <c r="AY301" s="62"/>
      <c r="AZ301" s="62"/>
      <c r="BA301" s="62"/>
      <c r="BB301" s="62"/>
      <c r="BC301" s="62"/>
      <c r="BD301" s="62"/>
      <c r="BE301" s="62">
        <v>7</v>
      </c>
      <c r="BF301" s="62"/>
      <c r="BG301" s="62"/>
      <c r="BH301" s="62"/>
      <c r="BI301" s="62"/>
      <c r="BJ301" s="62"/>
      <c r="BK301" s="62"/>
      <c r="BL301" s="62"/>
      <c r="BT301" s="51"/>
      <c r="BU301" s="51"/>
      <c r="BV301" s="51"/>
      <c r="BW301" s="51"/>
      <c r="BX301" s="51"/>
      <c r="BY301" s="51"/>
      <c r="BZ301" s="51"/>
    </row>
    <row r="302" spans="1:78" ht="21" customHeight="1" x14ac:dyDescent="0.2">
      <c r="A302" s="62"/>
      <c r="B302" s="62"/>
      <c r="C302" s="62"/>
      <c r="D302" s="62"/>
      <c r="E302" s="62"/>
      <c r="F302" s="62"/>
      <c r="G302" s="118" t="s">
        <v>197</v>
      </c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5"/>
      <c r="BE302" s="174"/>
      <c r="BF302" s="174"/>
      <c r="BG302" s="174"/>
      <c r="BH302" s="174"/>
      <c r="BI302" s="174"/>
      <c r="BJ302" s="174"/>
      <c r="BK302" s="174"/>
      <c r="BL302" s="174"/>
      <c r="BT302" s="51"/>
      <c r="BU302" s="51"/>
      <c r="BV302" s="51"/>
      <c r="BW302" s="51"/>
      <c r="BX302" s="51"/>
      <c r="BY302" s="51"/>
      <c r="BZ302" s="51"/>
    </row>
    <row r="303" spans="1:78" ht="21" customHeight="1" x14ac:dyDescent="0.2">
      <c r="A303" s="62"/>
      <c r="B303" s="62"/>
      <c r="C303" s="62"/>
      <c r="D303" s="62"/>
      <c r="E303" s="62"/>
      <c r="F303" s="62"/>
      <c r="G303" s="197" t="s">
        <v>49</v>
      </c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69"/>
      <c r="AP303" s="69"/>
      <c r="AQ303" s="69"/>
      <c r="AR303" s="69"/>
      <c r="AS303" s="69"/>
      <c r="AT303" s="69"/>
      <c r="AU303" s="69"/>
      <c r="AV303" s="69"/>
      <c r="AW303" s="102"/>
      <c r="AX303" s="102"/>
      <c r="AY303" s="102"/>
      <c r="AZ303" s="102"/>
      <c r="BA303" s="102"/>
      <c r="BB303" s="102"/>
      <c r="BC303" s="102"/>
      <c r="BD303" s="102"/>
      <c r="BE303" s="174"/>
      <c r="BF303" s="174"/>
      <c r="BG303" s="174"/>
      <c r="BH303" s="174"/>
      <c r="BI303" s="174"/>
      <c r="BJ303" s="174"/>
      <c r="BK303" s="174"/>
      <c r="BL303" s="174"/>
      <c r="BT303" s="51"/>
      <c r="BU303" s="51"/>
      <c r="BV303" s="51"/>
      <c r="BW303" s="51"/>
      <c r="BX303" s="51"/>
      <c r="BY303" s="51"/>
      <c r="BZ303" s="51"/>
    </row>
    <row r="304" spans="1:78" ht="21" customHeight="1" x14ac:dyDescent="0.2">
      <c r="A304" s="62"/>
      <c r="B304" s="62"/>
      <c r="C304" s="62"/>
      <c r="D304" s="62"/>
      <c r="E304" s="62"/>
      <c r="F304" s="62"/>
      <c r="G304" s="63" t="s">
        <v>114</v>
      </c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5"/>
      <c r="Z304" s="73" t="s">
        <v>50</v>
      </c>
      <c r="AA304" s="73"/>
      <c r="AB304" s="73"/>
      <c r="AC304" s="73"/>
      <c r="AD304" s="73"/>
      <c r="AE304" s="74" t="s">
        <v>68</v>
      </c>
      <c r="AF304" s="67"/>
      <c r="AG304" s="67"/>
      <c r="AH304" s="67"/>
      <c r="AI304" s="67"/>
      <c r="AJ304" s="67"/>
      <c r="AK304" s="67"/>
      <c r="AL304" s="67"/>
      <c r="AM304" s="67"/>
      <c r="AN304" s="68"/>
      <c r="AO304" s="69"/>
      <c r="AP304" s="69"/>
      <c r="AQ304" s="69"/>
      <c r="AR304" s="69"/>
      <c r="AS304" s="69"/>
      <c r="AT304" s="69"/>
      <c r="AU304" s="69"/>
      <c r="AV304" s="69"/>
      <c r="AW304" s="102">
        <f>AW305+AW306</f>
        <v>6100000</v>
      </c>
      <c r="AX304" s="102"/>
      <c r="AY304" s="102"/>
      <c r="AZ304" s="102"/>
      <c r="BA304" s="102"/>
      <c r="BB304" s="102"/>
      <c r="BC304" s="102"/>
      <c r="BD304" s="102"/>
      <c r="BE304" s="69">
        <f>AW304</f>
        <v>6100000</v>
      </c>
      <c r="BF304" s="69"/>
      <c r="BG304" s="69"/>
      <c r="BH304" s="69"/>
      <c r="BI304" s="69"/>
      <c r="BJ304" s="69"/>
      <c r="BK304" s="69"/>
      <c r="BL304" s="69"/>
      <c r="BT304" s="51"/>
      <c r="BU304" s="51"/>
      <c r="BV304" s="51"/>
      <c r="BW304" s="51"/>
      <c r="BX304" s="51"/>
      <c r="BY304" s="51"/>
      <c r="BZ304" s="51"/>
    </row>
    <row r="305" spans="1:78" ht="33.75" customHeight="1" x14ac:dyDescent="0.2">
      <c r="A305" s="62"/>
      <c r="B305" s="62"/>
      <c r="C305" s="62"/>
      <c r="D305" s="62"/>
      <c r="E305" s="62"/>
      <c r="F305" s="62"/>
      <c r="G305" s="59" t="s">
        <v>213</v>
      </c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1"/>
      <c r="Z305" s="73" t="s">
        <v>50</v>
      </c>
      <c r="AA305" s="73"/>
      <c r="AB305" s="73"/>
      <c r="AC305" s="73"/>
      <c r="AD305" s="73"/>
      <c r="AE305" s="74" t="s">
        <v>68</v>
      </c>
      <c r="AF305" s="67"/>
      <c r="AG305" s="67"/>
      <c r="AH305" s="67"/>
      <c r="AI305" s="67"/>
      <c r="AJ305" s="67"/>
      <c r="AK305" s="67"/>
      <c r="AL305" s="67"/>
      <c r="AM305" s="67"/>
      <c r="AN305" s="68"/>
      <c r="AO305" s="69"/>
      <c r="AP305" s="69"/>
      <c r="AQ305" s="69"/>
      <c r="AR305" s="69"/>
      <c r="AS305" s="69"/>
      <c r="AT305" s="69"/>
      <c r="AU305" s="69"/>
      <c r="AV305" s="69"/>
      <c r="AW305" s="102">
        <f>AK138</f>
        <v>100000</v>
      </c>
      <c r="AX305" s="102"/>
      <c r="AY305" s="102"/>
      <c r="AZ305" s="102"/>
      <c r="BA305" s="102"/>
      <c r="BB305" s="102"/>
      <c r="BC305" s="102"/>
      <c r="BD305" s="102"/>
      <c r="BE305" s="69">
        <f>AW305</f>
        <v>100000</v>
      </c>
      <c r="BF305" s="69"/>
      <c r="BG305" s="69"/>
      <c r="BH305" s="69"/>
      <c r="BI305" s="69"/>
      <c r="BJ305" s="69"/>
      <c r="BK305" s="69"/>
      <c r="BL305" s="69"/>
      <c r="BT305" s="51"/>
      <c r="BU305" s="51"/>
      <c r="BV305" s="51"/>
      <c r="BW305" s="51"/>
      <c r="BX305" s="51"/>
      <c r="BY305" s="51"/>
      <c r="BZ305" s="51"/>
    </row>
    <row r="306" spans="1:78" ht="18.95" customHeight="1" x14ac:dyDescent="0.2">
      <c r="A306" s="62"/>
      <c r="B306" s="62"/>
      <c r="C306" s="62"/>
      <c r="D306" s="62"/>
      <c r="E306" s="62"/>
      <c r="F306" s="62"/>
      <c r="G306" s="192" t="s">
        <v>185</v>
      </c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2"/>
      <c r="T306" s="192"/>
      <c r="U306" s="192"/>
      <c r="V306" s="192"/>
      <c r="W306" s="192"/>
      <c r="X306" s="192"/>
      <c r="Y306" s="192"/>
      <c r="Z306" s="191" t="s">
        <v>192</v>
      </c>
      <c r="AA306" s="191"/>
      <c r="AB306" s="191"/>
      <c r="AC306" s="191"/>
      <c r="AD306" s="191"/>
      <c r="AE306" s="74" t="s">
        <v>68</v>
      </c>
      <c r="AF306" s="67"/>
      <c r="AG306" s="67"/>
      <c r="AH306" s="67"/>
      <c r="AI306" s="67"/>
      <c r="AJ306" s="67"/>
      <c r="AK306" s="67"/>
      <c r="AL306" s="67"/>
      <c r="AM306" s="67"/>
      <c r="AN306" s="68"/>
      <c r="AO306" s="57"/>
      <c r="AP306" s="57"/>
      <c r="AQ306" s="57"/>
      <c r="AR306" s="57"/>
      <c r="AS306" s="57"/>
      <c r="AT306" s="57"/>
      <c r="AU306" s="57"/>
      <c r="AV306" s="57"/>
      <c r="AW306" s="102">
        <f>AK139</f>
        <v>6000000</v>
      </c>
      <c r="AX306" s="102"/>
      <c r="AY306" s="102"/>
      <c r="AZ306" s="102"/>
      <c r="BA306" s="102"/>
      <c r="BB306" s="102"/>
      <c r="BC306" s="102"/>
      <c r="BD306" s="102"/>
      <c r="BE306" s="69">
        <f>AW306</f>
        <v>6000000</v>
      </c>
      <c r="BF306" s="69"/>
      <c r="BG306" s="69"/>
      <c r="BH306" s="69"/>
      <c r="BI306" s="69"/>
      <c r="BJ306" s="69"/>
      <c r="BK306" s="69"/>
      <c r="BL306" s="69"/>
      <c r="BT306" s="51"/>
      <c r="BU306" s="51"/>
      <c r="BV306" s="51"/>
      <c r="BW306" s="51"/>
      <c r="BX306" s="51"/>
      <c r="BY306" s="51"/>
      <c r="BZ306" s="51"/>
    </row>
    <row r="307" spans="1:78" ht="18.95" customHeight="1" x14ac:dyDescent="0.2">
      <c r="A307" s="62"/>
      <c r="B307" s="62"/>
      <c r="C307" s="62"/>
      <c r="D307" s="62"/>
      <c r="E307" s="62"/>
      <c r="F307" s="62"/>
      <c r="G307" s="198" t="s">
        <v>189</v>
      </c>
      <c r="H307" s="198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191"/>
      <c r="AA307" s="191"/>
      <c r="AB307" s="191"/>
      <c r="AC307" s="191"/>
      <c r="AD307" s="191"/>
      <c r="AE307" s="74"/>
      <c r="AF307" s="67"/>
      <c r="AG307" s="67"/>
      <c r="AH307" s="67"/>
      <c r="AI307" s="67"/>
      <c r="AJ307" s="67"/>
      <c r="AK307" s="67"/>
      <c r="AL307" s="67"/>
      <c r="AM307" s="67"/>
      <c r="AN307" s="68"/>
      <c r="AO307" s="57"/>
      <c r="AP307" s="57"/>
      <c r="AQ307" s="57"/>
      <c r="AR307" s="57"/>
      <c r="AS307" s="57"/>
      <c r="AT307" s="57"/>
      <c r="AU307" s="57"/>
      <c r="AV307" s="57"/>
      <c r="AW307" s="102"/>
      <c r="AX307" s="102"/>
      <c r="AY307" s="102"/>
      <c r="AZ307" s="102"/>
      <c r="BA307" s="102"/>
      <c r="BB307" s="102"/>
      <c r="BC307" s="102"/>
      <c r="BD307" s="102"/>
      <c r="BE307" s="174"/>
      <c r="BF307" s="174"/>
      <c r="BG307" s="174"/>
      <c r="BH307" s="174"/>
      <c r="BI307" s="174"/>
      <c r="BJ307" s="174"/>
      <c r="BK307" s="174"/>
      <c r="BL307" s="174"/>
      <c r="BT307" s="51"/>
      <c r="BU307" s="51"/>
      <c r="BV307" s="51"/>
      <c r="BW307" s="51"/>
      <c r="BX307" s="51"/>
      <c r="BY307" s="51"/>
      <c r="BZ307" s="51"/>
    </row>
    <row r="308" spans="1:78" ht="18.95" customHeight="1" x14ac:dyDescent="0.2">
      <c r="A308" s="62"/>
      <c r="B308" s="62"/>
      <c r="C308" s="62"/>
      <c r="D308" s="62"/>
      <c r="E308" s="62"/>
      <c r="F308" s="62"/>
      <c r="G308" s="171" t="s">
        <v>214</v>
      </c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3"/>
      <c r="Z308" s="73" t="s">
        <v>69</v>
      </c>
      <c r="AA308" s="73"/>
      <c r="AB308" s="73"/>
      <c r="AC308" s="73"/>
      <c r="AD308" s="73"/>
      <c r="AE308" s="74" t="s">
        <v>73</v>
      </c>
      <c r="AF308" s="67"/>
      <c r="AG308" s="67"/>
      <c r="AH308" s="67"/>
      <c r="AI308" s="67"/>
      <c r="AJ308" s="67"/>
      <c r="AK308" s="67"/>
      <c r="AL308" s="67"/>
      <c r="AM308" s="67"/>
      <c r="AN308" s="68"/>
      <c r="AO308" s="57"/>
      <c r="AP308" s="57"/>
      <c r="AQ308" s="57"/>
      <c r="AR308" s="57"/>
      <c r="AS308" s="57"/>
      <c r="AT308" s="57"/>
      <c r="AU308" s="57"/>
      <c r="AV308" s="57"/>
      <c r="AW308" s="110">
        <v>1</v>
      </c>
      <c r="AX308" s="110"/>
      <c r="AY308" s="110"/>
      <c r="AZ308" s="110"/>
      <c r="BA308" s="110"/>
      <c r="BB308" s="110"/>
      <c r="BC308" s="110"/>
      <c r="BD308" s="110"/>
      <c r="BE308" s="82">
        <f>AW308</f>
        <v>1</v>
      </c>
      <c r="BF308" s="82"/>
      <c r="BG308" s="82"/>
      <c r="BH308" s="82"/>
      <c r="BI308" s="82"/>
      <c r="BJ308" s="82"/>
      <c r="BK308" s="82"/>
      <c r="BL308" s="82"/>
      <c r="BT308" s="51"/>
      <c r="BU308" s="51"/>
      <c r="BV308" s="51"/>
      <c r="BW308" s="51"/>
      <c r="BX308" s="51"/>
      <c r="BY308" s="51"/>
      <c r="BZ308" s="51"/>
    </row>
    <row r="309" spans="1:78" ht="33.75" customHeight="1" x14ac:dyDescent="0.2">
      <c r="A309" s="62"/>
      <c r="B309" s="62"/>
      <c r="C309" s="62"/>
      <c r="D309" s="62"/>
      <c r="E309" s="62"/>
      <c r="F309" s="62"/>
      <c r="G309" s="199" t="s">
        <v>186</v>
      </c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1" t="s">
        <v>69</v>
      </c>
      <c r="AA309" s="191"/>
      <c r="AB309" s="191"/>
      <c r="AC309" s="191"/>
      <c r="AD309" s="191"/>
      <c r="AE309" s="74" t="s">
        <v>121</v>
      </c>
      <c r="AF309" s="67"/>
      <c r="AG309" s="67"/>
      <c r="AH309" s="67"/>
      <c r="AI309" s="67"/>
      <c r="AJ309" s="67"/>
      <c r="AK309" s="67"/>
      <c r="AL309" s="67"/>
      <c r="AM309" s="67"/>
      <c r="AN309" s="68"/>
      <c r="AO309" s="57"/>
      <c r="AP309" s="57"/>
      <c r="AQ309" s="57"/>
      <c r="AR309" s="57"/>
      <c r="AS309" s="57"/>
      <c r="AT309" s="57"/>
      <c r="AU309" s="57"/>
      <c r="AV309" s="57"/>
      <c r="AW309" s="110">
        <v>1</v>
      </c>
      <c r="AX309" s="110"/>
      <c r="AY309" s="110"/>
      <c r="AZ309" s="110"/>
      <c r="BA309" s="110"/>
      <c r="BB309" s="110"/>
      <c r="BC309" s="110"/>
      <c r="BD309" s="110"/>
      <c r="BE309" s="82">
        <f>AW309</f>
        <v>1</v>
      </c>
      <c r="BF309" s="82"/>
      <c r="BG309" s="82"/>
      <c r="BH309" s="82"/>
      <c r="BI309" s="82"/>
      <c r="BJ309" s="82"/>
      <c r="BK309" s="82"/>
      <c r="BL309" s="82"/>
      <c r="BT309" s="51"/>
      <c r="BU309" s="51"/>
      <c r="BV309" s="51"/>
      <c r="BW309" s="51"/>
      <c r="BX309" s="51"/>
      <c r="BY309" s="51"/>
      <c r="BZ309" s="51"/>
    </row>
    <row r="310" spans="1:78" ht="21" customHeight="1" x14ac:dyDescent="0.2">
      <c r="A310" s="62"/>
      <c r="B310" s="62"/>
      <c r="C310" s="62"/>
      <c r="D310" s="62"/>
      <c r="E310" s="62"/>
      <c r="F310" s="62"/>
      <c r="G310" s="198" t="s">
        <v>66</v>
      </c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1"/>
      <c r="AA310" s="191"/>
      <c r="AB310" s="191"/>
      <c r="AC310" s="191"/>
      <c r="AD310" s="191"/>
      <c r="AE310" s="74"/>
      <c r="AF310" s="67"/>
      <c r="AG310" s="67"/>
      <c r="AH310" s="67"/>
      <c r="AI310" s="67"/>
      <c r="AJ310" s="67"/>
      <c r="AK310" s="67"/>
      <c r="AL310" s="67"/>
      <c r="AM310" s="67"/>
      <c r="AN310" s="68"/>
      <c r="AO310" s="57"/>
      <c r="AP310" s="57"/>
      <c r="AQ310" s="57"/>
      <c r="AR310" s="57"/>
      <c r="AS310" s="57"/>
      <c r="AT310" s="57"/>
      <c r="AU310" s="57"/>
      <c r="AV310" s="57"/>
      <c r="AW310" s="102"/>
      <c r="AX310" s="102"/>
      <c r="AY310" s="102"/>
      <c r="AZ310" s="102"/>
      <c r="BA310" s="102"/>
      <c r="BB310" s="102"/>
      <c r="BC310" s="102"/>
      <c r="BD310" s="102"/>
      <c r="BE310" s="174"/>
      <c r="BF310" s="174"/>
      <c r="BG310" s="174"/>
      <c r="BH310" s="174"/>
      <c r="BI310" s="174"/>
      <c r="BJ310" s="174"/>
      <c r="BK310" s="174"/>
      <c r="BL310" s="174"/>
      <c r="BT310" s="51"/>
      <c r="BU310" s="51"/>
      <c r="BV310" s="51"/>
      <c r="BW310" s="51"/>
      <c r="BX310" s="51"/>
      <c r="BY310" s="51"/>
      <c r="BZ310" s="51"/>
    </row>
    <row r="311" spans="1:78" ht="21" customHeight="1" x14ac:dyDescent="0.2">
      <c r="A311" s="62"/>
      <c r="B311" s="62"/>
      <c r="C311" s="62"/>
      <c r="D311" s="62"/>
      <c r="E311" s="62"/>
      <c r="F311" s="62"/>
      <c r="G311" s="171" t="s">
        <v>231</v>
      </c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3"/>
      <c r="Z311" s="73" t="s">
        <v>50</v>
      </c>
      <c r="AA311" s="73"/>
      <c r="AB311" s="73"/>
      <c r="AC311" s="73"/>
      <c r="AD311" s="73"/>
      <c r="AE311" s="73" t="s">
        <v>63</v>
      </c>
      <c r="AF311" s="62"/>
      <c r="AG311" s="62"/>
      <c r="AH311" s="62"/>
      <c r="AI311" s="62"/>
      <c r="AJ311" s="62"/>
      <c r="AK311" s="62"/>
      <c r="AL311" s="62"/>
      <c r="AM311" s="62"/>
      <c r="AN311" s="62"/>
      <c r="AO311" s="57"/>
      <c r="AP311" s="57"/>
      <c r="AQ311" s="57"/>
      <c r="AR311" s="57"/>
      <c r="AS311" s="57"/>
      <c r="AT311" s="57"/>
      <c r="AU311" s="57"/>
      <c r="AV311" s="57"/>
      <c r="AW311" s="102">
        <f>AW305/AW308</f>
        <v>100000</v>
      </c>
      <c r="AX311" s="102"/>
      <c r="AY311" s="102"/>
      <c r="AZ311" s="102"/>
      <c r="BA311" s="102"/>
      <c r="BB311" s="102"/>
      <c r="BC311" s="102"/>
      <c r="BD311" s="102"/>
      <c r="BE311" s="69">
        <f>AW311</f>
        <v>100000</v>
      </c>
      <c r="BF311" s="69"/>
      <c r="BG311" s="69"/>
      <c r="BH311" s="69"/>
      <c r="BI311" s="69"/>
      <c r="BJ311" s="69"/>
      <c r="BK311" s="69"/>
      <c r="BL311" s="69"/>
      <c r="BT311" s="51"/>
      <c r="BU311" s="51"/>
      <c r="BV311" s="51"/>
      <c r="BW311" s="51"/>
      <c r="BX311" s="51"/>
      <c r="BY311" s="51"/>
      <c r="BZ311" s="51"/>
    </row>
    <row r="312" spans="1:78" ht="21" customHeight="1" x14ac:dyDescent="0.2">
      <c r="A312" s="62"/>
      <c r="B312" s="62"/>
      <c r="C312" s="62"/>
      <c r="D312" s="62"/>
      <c r="E312" s="62"/>
      <c r="F312" s="62"/>
      <c r="G312" s="199" t="s">
        <v>190</v>
      </c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1" t="s">
        <v>192</v>
      </c>
      <c r="AA312" s="191"/>
      <c r="AB312" s="191"/>
      <c r="AC312" s="191"/>
      <c r="AD312" s="191"/>
      <c r="AE312" s="74" t="s">
        <v>63</v>
      </c>
      <c r="AF312" s="67"/>
      <c r="AG312" s="67"/>
      <c r="AH312" s="67"/>
      <c r="AI312" s="67"/>
      <c r="AJ312" s="67"/>
      <c r="AK312" s="67"/>
      <c r="AL312" s="67"/>
      <c r="AM312" s="67"/>
      <c r="AN312" s="68"/>
      <c r="AO312" s="57"/>
      <c r="AP312" s="57"/>
      <c r="AQ312" s="57"/>
      <c r="AR312" s="57"/>
      <c r="AS312" s="57"/>
      <c r="AT312" s="57"/>
      <c r="AU312" s="57"/>
      <c r="AV312" s="57"/>
      <c r="AW312" s="102">
        <f>AW306/AW309</f>
        <v>6000000</v>
      </c>
      <c r="AX312" s="102"/>
      <c r="AY312" s="102"/>
      <c r="AZ312" s="102"/>
      <c r="BA312" s="102"/>
      <c r="BB312" s="102"/>
      <c r="BC312" s="102"/>
      <c r="BD312" s="102"/>
      <c r="BE312" s="69">
        <f>AW312</f>
        <v>6000000</v>
      </c>
      <c r="BF312" s="69"/>
      <c r="BG312" s="69"/>
      <c r="BH312" s="69"/>
      <c r="BI312" s="69"/>
      <c r="BJ312" s="69"/>
      <c r="BK312" s="69"/>
      <c r="BL312" s="69"/>
      <c r="BT312" s="51"/>
      <c r="BU312" s="51"/>
      <c r="BV312" s="51"/>
      <c r="BW312" s="51"/>
      <c r="BX312" s="51"/>
      <c r="BY312" s="51"/>
      <c r="BZ312" s="51"/>
    </row>
    <row r="313" spans="1:78" ht="21" customHeight="1" x14ac:dyDescent="0.2">
      <c r="A313" s="62"/>
      <c r="B313" s="62"/>
      <c r="C313" s="62"/>
      <c r="D313" s="62"/>
      <c r="E313" s="62"/>
      <c r="F313" s="62"/>
      <c r="G313" s="197" t="s">
        <v>51</v>
      </c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1"/>
      <c r="AA313" s="191"/>
      <c r="AB313" s="191"/>
      <c r="AC313" s="191"/>
      <c r="AD313" s="191"/>
      <c r="AE313" s="74"/>
      <c r="AF313" s="67"/>
      <c r="AG313" s="67"/>
      <c r="AH313" s="67"/>
      <c r="AI313" s="67"/>
      <c r="AJ313" s="67"/>
      <c r="AK313" s="67"/>
      <c r="AL313" s="67"/>
      <c r="AM313" s="67"/>
      <c r="AN313" s="68"/>
      <c r="AO313" s="57"/>
      <c r="AP313" s="57"/>
      <c r="AQ313" s="57"/>
      <c r="AR313" s="57"/>
      <c r="AS313" s="57"/>
      <c r="AT313" s="57"/>
      <c r="AU313" s="57"/>
      <c r="AV313" s="57"/>
      <c r="AW313" s="102"/>
      <c r="AX313" s="102"/>
      <c r="AY313" s="102"/>
      <c r="AZ313" s="102"/>
      <c r="BA313" s="102"/>
      <c r="BB313" s="102"/>
      <c r="BC313" s="102"/>
      <c r="BD313" s="102"/>
      <c r="BE313" s="174"/>
      <c r="BF313" s="174"/>
      <c r="BG313" s="174"/>
      <c r="BH313" s="174"/>
      <c r="BI313" s="174"/>
      <c r="BJ313" s="174"/>
      <c r="BK313" s="174"/>
      <c r="BL313" s="174"/>
      <c r="BT313" s="51"/>
      <c r="BU313" s="51"/>
      <c r="BV313" s="51"/>
      <c r="BW313" s="51"/>
      <c r="BX313" s="51"/>
      <c r="BY313" s="51"/>
      <c r="BZ313" s="51"/>
    </row>
    <row r="314" spans="1:78" ht="39" customHeight="1" x14ac:dyDescent="0.2">
      <c r="A314" s="62"/>
      <c r="B314" s="62"/>
      <c r="C314" s="62"/>
      <c r="D314" s="62"/>
      <c r="E314" s="62"/>
      <c r="F314" s="62"/>
      <c r="G314" s="192" t="s">
        <v>62</v>
      </c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  <c r="Y314" s="192"/>
      <c r="Z314" s="183" t="s">
        <v>52</v>
      </c>
      <c r="AA314" s="73"/>
      <c r="AB314" s="73"/>
      <c r="AC314" s="73"/>
      <c r="AD314" s="73"/>
      <c r="AE314" s="73" t="s">
        <v>63</v>
      </c>
      <c r="AF314" s="62"/>
      <c r="AG314" s="62"/>
      <c r="AH314" s="62"/>
      <c r="AI314" s="62"/>
      <c r="AJ314" s="62"/>
      <c r="AK314" s="62"/>
      <c r="AL314" s="62"/>
      <c r="AM314" s="62"/>
      <c r="AN314" s="62"/>
      <c r="AO314" s="69"/>
      <c r="AP314" s="69"/>
      <c r="AQ314" s="69"/>
      <c r="AR314" s="69"/>
      <c r="AS314" s="69"/>
      <c r="AT314" s="69"/>
      <c r="AU314" s="69"/>
      <c r="AV314" s="69"/>
      <c r="AW314" s="200">
        <f>AW304/55378873.23*100</f>
        <v>11.01503090296805</v>
      </c>
      <c r="AX314" s="201">
        <f>AV306/33361779.74*100</f>
        <v>0</v>
      </c>
      <c r="AY314" s="201">
        <f>AY306/55379000*100</f>
        <v>0</v>
      </c>
      <c r="AZ314" s="201">
        <f>AX306/33361779.74*100</f>
        <v>0</v>
      </c>
      <c r="BA314" s="201">
        <f>BA306/55379000*100</f>
        <v>0</v>
      </c>
      <c r="BB314" s="201">
        <f>AZ306/33361779.74*100</f>
        <v>0</v>
      </c>
      <c r="BC314" s="201">
        <f>BC306/55379000*100</f>
        <v>0</v>
      </c>
      <c r="BD314" s="202">
        <f>BB306/33361779.74*100</f>
        <v>0</v>
      </c>
      <c r="BE314" s="174">
        <f>AW314</f>
        <v>11.01503090296805</v>
      </c>
      <c r="BF314" s="174"/>
      <c r="BG314" s="174"/>
      <c r="BH314" s="174"/>
      <c r="BI314" s="174"/>
      <c r="BJ314" s="174"/>
      <c r="BK314" s="174"/>
      <c r="BL314" s="174"/>
      <c r="BT314" s="51"/>
      <c r="BU314" s="51"/>
      <c r="BV314" s="51"/>
      <c r="BW314" s="51"/>
      <c r="BX314" s="51"/>
      <c r="BY314" s="51"/>
      <c r="BZ314" s="51"/>
    </row>
    <row r="315" spans="1:78" ht="27.75" customHeight="1" x14ac:dyDescent="0.2">
      <c r="A315" s="32"/>
      <c r="B315" s="32"/>
      <c r="C315" s="32"/>
      <c r="D315" s="32"/>
      <c r="E315" s="32"/>
      <c r="F315" s="32"/>
      <c r="G315" s="50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35"/>
      <c r="AA315" s="35"/>
      <c r="AB315" s="35"/>
      <c r="AC315" s="35"/>
      <c r="AD315" s="35"/>
      <c r="AE315" s="35"/>
      <c r="AF315" s="32"/>
      <c r="AG315" s="32"/>
      <c r="AH315" s="32"/>
      <c r="AI315" s="32"/>
      <c r="AJ315" s="32"/>
      <c r="AK315" s="32"/>
      <c r="AL315" s="32"/>
      <c r="AM315" s="32"/>
      <c r="AN315" s="32"/>
      <c r="AO315" s="36"/>
      <c r="AP315" s="36"/>
      <c r="AQ315" s="36"/>
      <c r="AR315" s="36"/>
      <c r="AS315" s="36"/>
      <c r="AT315" s="36"/>
      <c r="AU315" s="36"/>
      <c r="AV315" s="36"/>
      <c r="AW315" s="55"/>
      <c r="AX315" s="55"/>
      <c r="AY315" s="55"/>
      <c r="AZ315" s="55"/>
      <c r="BA315" s="55"/>
      <c r="BB315" s="55"/>
      <c r="BC315" s="55"/>
      <c r="BD315" s="55"/>
      <c r="BE315" s="36"/>
      <c r="BF315" s="36"/>
      <c r="BG315" s="36"/>
      <c r="BH315" s="36"/>
      <c r="BI315" s="36"/>
      <c r="BJ315" s="36"/>
      <c r="BK315" s="36"/>
      <c r="BL315" s="36"/>
      <c r="BT315" s="51"/>
      <c r="BU315" s="51"/>
      <c r="BV315" s="51"/>
      <c r="BW315" s="51"/>
      <c r="BX315" s="51"/>
      <c r="BY315" s="51"/>
      <c r="BZ315" s="51"/>
    </row>
    <row r="316" spans="1:78" ht="33.75" customHeight="1" x14ac:dyDescent="0.2">
      <c r="A316" s="62" t="s">
        <v>15</v>
      </c>
      <c r="B316" s="62"/>
      <c r="C316" s="62"/>
      <c r="D316" s="62"/>
      <c r="E316" s="62"/>
      <c r="F316" s="62"/>
      <c r="G316" s="62" t="s">
        <v>28</v>
      </c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 t="s">
        <v>2</v>
      </c>
      <c r="AA316" s="62"/>
      <c r="AB316" s="62"/>
      <c r="AC316" s="62"/>
      <c r="AD316" s="62"/>
      <c r="AE316" s="62" t="s">
        <v>1</v>
      </c>
      <c r="AF316" s="62"/>
      <c r="AG316" s="62"/>
      <c r="AH316" s="62"/>
      <c r="AI316" s="62"/>
      <c r="AJ316" s="62"/>
      <c r="AK316" s="62"/>
      <c r="AL316" s="62"/>
      <c r="AM316" s="62"/>
      <c r="AN316" s="62"/>
      <c r="AO316" s="62" t="s">
        <v>16</v>
      </c>
      <c r="AP316" s="62"/>
      <c r="AQ316" s="62"/>
      <c r="AR316" s="62"/>
      <c r="AS316" s="62"/>
      <c r="AT316" s="62"/>
      <c r="AU316" s="62"/>
      <c r="AV316" s="62"/>
      <c r="AW316" s="62" t="s">
        <v>17</v>
      </c>
      <c r="AX316" s="62"/>
      <c r="AY316" s="62"/>
      <c r="AZ316" s="62"/>
      <c r="BA316" s="62"/>
      <c r="BB316" s="62"/>
      <c r="BC316" s="62"/>
      <c r="BD316" s="62"/>
      <c r="BE316" s="62" t="s">
        <v>14</v>
      </c>
      <c r="BF316" s="62"/>
      <c r="BG316" s="62"/>
      <c r="BH316" s="62"/>
      <c r="BI316" s="62"/>
      <c r="BJ316" s="62"/>
      <c r="BK316" s="62"/>
      <c r="BL316" s="62"/>
      <c r="BT316" s="51"/>
      <c r="BU316" s="51"/>
      <c r="BV316" s="51"/>
      <c r="BW316" s="51"/>
      <c r="BX316" s="51"/>
      <c r="BY316" s="51"/>
      <c r="BZ316" s="51"/>
    </row>
    <row r="317" spans="1:78" ht="21" customHeight="1" x14ac:dyDescent="0.2">
      <c r="A317" s="62">
        <v>1</v>
      </c>
      <c r="B317" s="62"/>
      <c r="C317" s="62"/>
      <c r="D317" s="62"/>
      <c r="E317" s="62"/>
      <c r="F317" s="62"/>
      <c r="G317" s="66">
        <v>2</v>
      </c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8"/>
      <c r="Z317" s="62">
        <v>3</v>
      </c>
      <c r="AA317" s="62"/>
      <c r="AB317" s="62"/>
      <c r="AC317" s="62"/>
      <c r="AD317" s="62"/>
      <c r="AE317" s="62">
        <v>4</v>
      </c>
      <c r="AF317" s="62"/>
      <c r="AG317" s="62"/>
      <c r="AH317" s="62"/>
      <c r="AI317" s="62"/>
      <c r="AJ317" s="62"/>
      <c r="AK317" s="62"/>
      <c r="AL317" s="62"/>
      <c r="AM317" s="62"/>
      <c r="AN317" s="62"/>
      <c r="AO317" s="62">
        <v>5</v>
      </c>
      <c r="AP317" s="62"/>
      <c r="AQ317" s="62"/>
      <c r="AR317" s="62"/>
      <c r="AS317" s="62"/>
      <c r="AT317" s="62"/>
      <c r="AU317" s="62"/>
      <c r="AV317" s="62"/>
      <c r="AW317" s="62">
        <v>6</v>
      </c>
      <c r="AX317" s="62"/>
      <c r="AY317" s="62"/>
      <c r="AZ317" s="62"/>
      <c r="BA317" s="62"/>
      <c r="BB317" s="62"/>
      <c r="BC317" s="62"/>
      <c r="BD317" s="62"/>
      <c r="BE317" s="62">
        <v>7</v>
      </c>
      <c r="BF317" s="62"/>
      <c r="BG317" s="62"/>
      <c r="BH317" s="62"/>
      <c r="BI317" s="62"/>
      <c r="BJ317" s="62"/>
      <c r="BK317" s="62"/>
      <c r="BL317" s="62"/>
      <c r="BT317" s="51"/>
      <c r="BU317" s="51"/>
      <c r="BV317" s="51"/>
      <c r="BW317" s="51"/>
      <c r="BX317" s="51"/>
      <c r="BY317" s="51"/>
      <c r="BZ317" s="51"/>
    </row>
    <row r="318" spans="1:78" ht="21" customHeight="1" x14ac:dyDescent="0.2">
      <c r="A318" s="62"/>
      <c r="B318" s="62"/>
      <c r="C318" s="62"/>
      <c r="D318" s="62"/>
      <c r="E318" s="62"/>
      <c r="F318" s="62"/>
      <c r="G318" s="118" t="s">
        <v>215</v>
      </c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5"/>
      <c r="BE318" s="174"/>
      <c r="BF318" s="174"/>
      <c r="BG318" s="174"/>
      <c r="BH318" s="174"/>
      <c r="BI318" s="174"/>
      <c r="BJ318" s="174"/>
      <c r="BK318" s="174"/>
      <c r="BL318" s="174"/>
      <c r="BT318" s="51"/>
      <c r="BU318" s="51"/>
      <c r="BV318" s="51"/>
      <c r="BW318" s="51"/>
      <c r="BX318" s="51"/>
      <c r="BY318" s="51"/>
      <c r="BZ318" s="51"/>
    </row>
    <row r="319" spans="1:78" ht="21" customHeight="1" x14ac:dyDescent="0.2">
      <c r="A319" s="62"/>
      <c r="B319" s="62"/>
      <c r="C319" s="62"/>
      <c r="D319" s="62"/>
      <c r="E319" s="62"/>
      <c r="F319" s="62"/>
      <c r="G319" s="197" t="s">
        <v>49</v>
      </c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69"/>
      <c r="AP319" s="69"/>
      <c r="AQ319" s="69"/>
      <c r="AR319" s="69"/>
      <c r="AS319" s="69"/>
      <c r="AT319" s="69"/>
      <c r="AU319" s="69"/>
      <c r="AV319" s="69"/>
      <c r="AW319" s="102"/>
      <c r="AX319" s="102"/>
      <c r="AY319" s="102"/>
      <c r="AZ319" s="102"/>
      <c r="BA319" s="102"/>
      <c r="BB319" s="102"/>
      <c r="BC319" s="102"/>
      <c r="BD319" s="102"/>
      <c r="BE319" s="174"/>
      <c r="BF319" s="174"/>
      <c r="BG319" s="174"/>
      <c r="BH319" s="174"/>
      <c r="BI319" s="174"/>
      <c r="BJ319" s="174"/>
      <c r="BK319" s="174"/>
      <c r="BL319" s="174"/>
      <c r="BT319" s="51"/>
      <c r="BU319" s="51"/>
      <c r="BV319" s="51"/>
      <c r="BW319" s="51"/>
      <c r="BX319" s="51"/>
      <c r="BY319" s="51"/>
      <c r="BZ319" s="51"/>
    </row>
    <row r="320" spans="1:78" ht="21" customHeight="1" x14ac:dyDescent="0.2">
      <c r="A320" s="62"/>
      <c r="B320" s="62"/>
      <c r="C320" s="62"/>
      <c r="D320" s="62"/>
      <c r="E320" s="62"/>
      <c r="F320" s="62"/>
      <c r="G320" s="192" t="s">
        <v>185</v>
      </c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73" t="s">
        <v>192</v>
      </c>
      <c r="AA320" s="73"/>
      <c r="AB320" s="73"/>
      <c r="AC320" s="73"/>
      <c r="AD320" s="73"/>
      <c r="AE320" s="73" t="s">
        <v>68</v>
      </c>
      <c r="AF320" s="62"/>
      <c r="AG320" s="62"/>
      <c r="AH320" s="62"/>
      <c r="AI320" s="62"/>
      <c r="AJ320" s="62"/>
      <c r="AK320" s="62"/>
      <c r="AL320" s="62"/>
      <c r="AM320" s="62"/>
      <c r="AN320" s="62"/>
      <c r="AO320" s="69"/>
      <c r="AP320" s="69"/>
      <c r="AQ320" s="69"/>
      <c r="AR320" s="69"/>
      <c r="AS320" s="69"/>
      <c r="AT320" s="69"/>
      <c r="AU320" s="69"/>
      <c r="AV320" s="69"/>
      <c r="AW320" s="102">
        <f>AK140</f>
        <v>6007800</v>
      </c>
      <c r="AX320" s="102"/>
      <c r="AY320" s="102"/>
      <c r="AZ320" s="102"/>
      <c r="BA320" s="102"/>
      <c r="BB320" s="102"/>
      <c r="BC320" s="102"/>
      <c r="BD320" s="102"/>
      <c r="BE320" s="69">
        <f>AW320</f>
        <v>6007800</v>
      </c>
      <c r="BF320" s="69"/>
      <c r="BG320" s="69"/>
      <c r="BH320" s="69"/>
      <c r="BI320" s="69"/>
      <c r="BJ320" s="69"/>
      <c r="BK320" s="69"/>
      <c r="BL320" s="69"/>
      <c r="BT320" s="51"/>
      <c r="BU320" s="51"/>
      <c r="BV320" s="51"/>
      <c r="BW320" s="51"/>
      <c r="BX320" s="51"/>
      <c r="BY320" s="51"/>
      <c r="BZ320" s="51"/>
    </row>
    <row r="321" spans="1:78" ht="21" customHeight="1" x14ac:dyDescent="0.2">
      <c r="A321" s="62"/>
      <c r="B321" s="62"/>
      <c r="C321" s="62"/>
      <c r="D321" s="62"/>
      <c r="E321" s="62"/>
      <c r="F321" s="62"/>
      <c r="G321" s="198" t="s">
        <v>189</v>
      </c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73"/>
      <c r="AA321" s="73"/>
      <c r="AB321" s="73"/>
      <c r="AC321" s="73"/>
      <c r="AD321" s="73"/>
      <c r="AE321" s="73"/>
      <c r="AF321" s="62"/>
      <c r="AG321" s="62"/>
      <c r="AH321" s="62"/>
      <c r="AI321" s="62"/>
      <c r="AJ321" s="62"/>
      <c r="AK321" s="62"/>
      <c r="AL321" s="62"/>
      <c r="AM321" s="62"/>
      <c r="AN321" s="62"/>
      <c r="AO321" s="69"/>
      <c r="AP321" s="69"/>
      <c r="AQ321" s="69"/>
      <c r="AR321" s="69"/>
      <c r="AS321" s="69"/>
      <c r="AT321" s="69"/>
      <c r="AU321" s="69"/>
      <c r="AV321" s="69"/>
      <c r="AW321" s="102"/>
      <c r="AX321" s="102"/>
      <c r="AY321" s="102"/>
      <c r="AZ321" s="102"/>
      <c r="BA321" s="102"/>
      <c r="BB321" s="102"/>
      <c r="BC321" s="102"/>
      <c r="BD321" s="102"/>
      <c r="BE321" s="174"/>
      <c r="BF321" s="174"/>
      <c r="BG321" s="174"/>
      <c r="BH321" s="174"/>
      <c r="BI321" s="174"/>
      <c r="BJ321" s="174"/>
      <c r="BK321" s="174"/>
      <c r="BL321" s="174"/>
      <c r="BT321" s="51"/>
      <c r="BU321" s="51"/>
      <c r="BV321" s="51"/>
      <c r="BW321" s="51"/>
      <c r="BX321" s="51"/>
      <c r="BY321" s="51"/>
      <c r="BZ321" s="51"/>
    </row>
    <row r="322" spans="1:78" ht="39" customHeight="1" x14ac:dyDescent="0.2">
      <c r="A322" s="62"/>
      <c r="B322" s="62"/>
      <c r="C322" s="62"/>
      <c r="D322" s="62"/>
      <c r="E322" s="62"/>
      <c r="F322" s="62"/>
      <c r="G322" s="199" t="s">
        <v>186</v>
      </c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  <c r="Z322" s="73" t="s">
        <v>69</v>
      </c>
      <c r="AA322" s="73"/>
      <c r="AB322" s="73"/>
      <c r="AC322" s="73"/>
      <c r="AD322" s="73"/>
      <c r="AE322" s="73" t="s">
        <v>212</v>
      </c>
      <c r="AF322" s="62"/>
      <c r="AG322" s="62"/>
      <c r="AH322" s="62"/>
      <c r="AI322" s="62"/>
      <c r="AJ322" s="62"/>
      <c r="AK322" s="62"/>
      <c r="AL322" s="62"/>
      <c r="AM322" s="62"/>
      <c r="AN322" s="62"/>
      <c r="AO322" s="69"/>
      <c r="AP322" s="69"/>
      <c r="AQ322" s="69"/>
      <c r="AR322" s="69"/>
      <c r="AS322" s="69"/>
      <c r="AT322" s="69"/>
      <c r="AU322" s="69"/>
      <c r="AV322" s="69"/>
      <c r="AW322" s="110">
        <v>1</v>
      </c>
      <c r="AX322" s="110"/>
      <c r="AY322" s="110"/>
      <c r="AZ322" s="110"/>
      <c r="BA322" s="110"/>
      <c r="BB322" s="110"/>
      <c r="BC322" s="110"/>
      <c r="BD322" s="110"/>
      <c r="BE322" s="82">
        <f>AW322</f>
        <v>1</v>
      </c>
      <c r="BF322" s="82"/>
      <c r="BG322" s="82"/>
      <c r="BH322" s="82"/>
      <c r="BI322" s="82"/>
      <c r="BJ322" s="82"/>
      <c r="BK322" s="82"/>
      <c r="BL322" s="82"/>
      <c r="BT322" s="51"/>
      <c r="BU322" s="51"/>
      <c r="BV322" s="51"/>
      <c r="BW322" s="51"/>
      <c r="BX322" s="51"/>
      <c r="BY322" s="51"/>
      <c r="BZ322" s="51"/>
    </row>
    <row r="323" spans="1:78" ht="19.5" customHeight="1" x14ac:dyDescent="0.2">
      <c r="A323" s="62"/>
      <c r="B323" s="62"/>
      <c r="C323" s="62"/>
      <c r="D323" s="62"/>
      <c r="E323" s="62"/>
      <c r="F323" s="62"/>
      <c r="G323" s="198" t="s">
        <v>66</v>
      </c>
      <c r="H323" s="198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191"/>
      <c r="AA323" s="191"/>
      <c r="AB323" s="191"/>
      <c r="AC323" s="191"/>
      <c r="AD323" s="191"/>
      <c r="AE323" s="74"/>
      <c r="AF323" s="67"/>
      <c r="AG323" s="67"/>
      <c r="AH323" s="67"/>
      <c r="AI323" s="67"/>
      <c r="AJ323" s="67"/>
      <c r="AK323" s="67"/>
      <c r="AL323" s="67"/>
      <c r="AM323" s="67"/>
      <c r="AN323" s="68"/>
      <c r="AO323" s="57"/>
      <c r="AP323" s="57"/>
      <c r="AQ323" s="57"/>
      <c r="AR323" s="57"/>
      <c r="AS323" s="57"/>
      <c r="AT323" s="57"/>
      <c r="AU323" s="57"/>
      <c r="AV323" s="57"/>
      <c r="AW323" s="102"/>
      <c r="AX323" s="102"/>
      <c r="AY323" s="102"/>
      <c r="AZ323" s="102"/>
      <c r="BA323" s="102"/>
      <c r="BB323" s="102"/>
      <c r="BC323" s="102"/>
      <c r="BD323" s="102"/>
      <c r="BE323" s="174"/>
      <c r="BF323" s="174"/>
      <c r="BG323" s="174"/>
      <c r="BH323" s="174"/>
      <c r="BI323" s="174"/>
      <c r="BJ323" s="174"/>
      <c r="BK323" s="174"/>
      <c r="BL323" s="174"/>
      <c r="BT323" s="51"/>
      <c r="BU323" s="51"/>
      <c r="BV323" s="51"/>
      <c r="BW323" s="51"/>
      <c r="BX323" s="51"/>
      <c r="BY323" s="51"/>
      <c r="BZ323" s="51"/>
    </row>
    <row r="324" spans="1:78" ht="23.25" customHeight="1" x14ac:dyDescent="0.2">
      <c r="A324" s="62"/>
      <c r="B324" s="62"/>
      <c r="C324" s="62"/>
      <c r="D324" s="62"/>
      <c r="E324" s="62"/>
      <c r="F324" s="62"/>
      <c r="G324" s="199" t="s">
        <v>190</v>
      </c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  <c r="W324" s="199"/>
      <c r="X324" s="199"/>
      <c r="Y324" s="199"/>
      <c r="Z324" s="191" t="s">
        <v>192</v>
      </c>
      <c r="AA324" s="191"/>
      <c r="AB324" s="191"/>
      <c r="AC324" s="191"/>
      <c r="AD324" s="191"/>
      <c r="AE324" s="74" t="s">
        <v>63</v>
      </c>
      <c r="AF324" s="67"/>
      <c r="AG324" s="67"/>
      <c r="AH324" s="67"/>
      <c r="AI324" s="67"/>
      <c r="AJ324" s="67"/>
      <c r="AK324" s="67"/>
      <c r="AL324" s="67"/>
      <c r="AM324" s="67"/>
      <c r="AN324" s="68"/>
      <c r="AO324" s="57"/>
      <c r="AP324" s="57"/>
      <c r="AQ324" s="57"/>
      <c r="AR324" s="57"/>
      <c r="AS324" s="57"/>
      <c r="AT324" s="57"/>
      <c r="AU324" s="57"/>
      <c r="AV324" s="57"/>
      <c r="AW324" s="102">
        <f>AW320/AW322</f>
        <v>6007800</v>
      </c>
      <c r="AX324" s="102"/>
      <c r="AY324" s="102"/>
      <c r="AZ324" s="102"/>
      <c r="BA324" s="102"/>
      <c r="BB324" s="102"/>
      <c r="BC324" s="102"/>
      <c r="BD324" s="102"/>
      <c r="BE324" s="174">
        <f>AW324</f>
        <v>6007800</v>
      </c>
      <c r="BF324" s="174"/>
      <c r="BG324" s="174"/>
      <c r="BH324" s="174"/>
      <c r="BI324" s="174"/>
      <c r="BJ324" s="174"/>
      <c r="BK324" s="174"/>
      <c r="BL324" s="174"/>
      <c r="BT324" s="51"/>
      <c r="BU324" s="51"/>
      <c r="BV324" s="51"/>
      <c r="BW324" s="51"/>
      <c r="BX324" s="51"/>
      <c r="BY324" s="51"/>
      <c r="BZ324" s="51"/>
    </row>
    <row r="325" spans="1:78" ht="18.75" customHeight="1" x14ac:dyDescent="0.2">
      <c r="A325" s="62"/>
      <c r="B325" s="62"/>
      <c r="C325" s="62"/>
      <c r="D325" s="62"/>
      <c r="E325" s="62"/>
      <c r="F325" s="62"/>
      <c r="G325" s="197" t="s">
        <v>51</v>
      </c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1"/>
      <c r="AA325" s="191"/>
      <c r="AB325" s="191"/>
      <c r="AC325" s="191"/>
      <c r="AD325" s="191"/>
      <c r="AE325" s="74"/>
      <c r="AF325" s="67"/>
      <c r="AG325" s="67"/>
      <c r="AH325" s="67"/>
      <c r="AI325" s="67"/>
      <c r="AJ325" s="67"/>
      <c r="AK325" s="67"/>
      <c r="AL325" s="67"/>
      <c r="AM325" s="67"/>
      <c r="AN325" s="68"/>
      <c r="AO325" s="57"/>
      <c r="AP325" s="57"/>
      <c r="AQ325" s="57"/>
      <c r="AR325" s="57"/>
      <c r="AS325" s="57"/>
      <c r="AT325" s="57"/>
      <c r="AU325" s="57"/>
      <c r="AV325" s="57"/>
      <c r="AW325" s="102"/>
      <c r="AX325" s="102"/>
      <c r="AY325" s="102"/>
      <c r="AZ325" s="102"/>
      <c r="BA325" s="102"/>
      <c r="BB325" s="102"/>
      <c r="BC325" s="102"/>
      <c r="BD325" s="102"/>
      <c r="BE325" s="174"/>
      <c r="BF325" s="174"/>
      <c r="BG325" s="174"/>
      <c r="BH325" s="174"/>
      <c r="BI325" s="174"/>
      <c r="BJ325" s="174"/>
      <c r="BK325" s="174"/>
      <c r="BL325" s="174"/>
      <c r="BT325" s="51"/>
      <c r="BU325" s="51"/>
      <c r="BV325" s="51"/>
      <c r="BW325" s="51"/>
      <c r="BX325" s="51"/>
      <c r="BY325" s="51"/>
      <c r="BZ325" s="51"/>
    </row>
    <row r="326" spans="1:78" ht="33.75" customHeight="1" x14ac:dyDescent="0.2">
      <c r="A326" s="62"/>
      <c r="B326" s="62"/>
      <c r="C326" s="62"/>
      <c r="D326" s="62"/>
      <c r="E326" s="62"/>
      <c r="F326" s="62"/>
      <c r="G326" s="192" t="s">
        <v>62</v>
      </c>
      <c r="H326" s="192"/>
      <c r="I326" s="192"/>
      <c r="J326" s="192"/>
      <c r="K326" s="192"/>
      <c r="L326" s="192"/>
      <c r="M326" s="192"/>
      <c r="N326" s="192"/>
      <c r="O326" s="192"/>
      <c r="P326" s="192"/>
      <c r="Q326" s="192"/>
      <c r="R326" s="192"/>
      <c r="S326" s="192"/>
      <c r="T326" s="192"/>
      <c r="U326" s="192"/>
      <c r="V326" s="192"/>
      <c r="W326" s="192"/>
      <c r="X326" s="192"/>
      <c r="Y326" s="192"/>
      <c r="Z326" s="183" t="s">
        <v>52</v>
      </c>
      <c r="AA326" s="73"/>
      <c r="AB326" s="73"/>
      <c r="AC326" s="73"/>
      <c r="AD326" s="73"/>
      <c r="AE326" s="73" t="s">
        <v>63</v>
      </c>
      <c r="AF326" s="62"/>
      <c r="AG326" s="62"/>
      <c r="AH326" s="62"/>
      <c r="AI326" s="62"/>
      <c r="AJ326" s="62"/>
      <c r="AK326" s="62"/>
      <c r="AL326" s="62"/>
      <c r="AM326" s="62"/>
      <c r="AN326" s="62"/>
      <c r="AO326" s="69"/>
      <c r="AP326" s="69"/>
      <c r="AQ326" s="69"/>
      <c r="AR326" s="69"/>
      <c r="AS326" s="69"/>
      <c r="AT326" s="69"/>
      <c r="AU326" s="69"/>
      <c r="AV326" s="69"/>
      <c r="AW326" s="200">
        <f>AW320/7306614.61*100</f>
        <v>82.224125955371818</v>
      </c>
      <c r="AX326" s="201">
        <f>AX320/55038217.28*100</f>
        <v>0</v>
      </c>
      <c r="AY326" s="201">
        <f>AY320/7306614.61*100</f>
        <v>0</v>
      </c>
      <c r="AZ326" s="201">
        <f>AZ320/55038217.28*100</f>
        <v>0</v>
      </c>
      <c r="BA326" s="201">
        <f>BA320/7306614.61*100</f>
        <v>0</v>
      </c>
      <c r="BB326" s="201">
        <f>BB320/55038217.28*100</f>
        <v>0</v>
      </c>
      <c r="BC326" s="201">
        <f>BC320/7306614.61*100</f>
        <v>0</v>
      </c>
      <c r="BD326" s="202">
        <f>BD320/55038217.28*100</f>
        <v>0</v>
      </c>
      <c r="BE326" s="174">
        <f>AW326</f>
        <v>82.224125955371818</v>
      </c>
      <c r="BF326" s="174"/>
      <c r="BG326" s="174"/>
      <c r="BH326" s="174"/>
      <c r="BI326" s="174"/>
      <c r="BJ326" s="174"/>
      <c r="BK326" s="174"/>
      <c r="BL326" s="174"/>
      <c r="BT326" s="51"/>
      <c r="BU326" s="51"/>
      <c r="BV326" s="51"/>
      <c r="BW326" s="51"/>
      <c r="BX326" s="51"/>
      <c r="BY326" s="51"/>
      <c r="BZ326" s="51"/>
    </row>
    <row r="327" spans="1:78" ht="27.75" customHeight="1" x14ac:dyDescent="0.2">
      <c r="A327" s="32"/>
      <c r="B327" s="32"/>
      <c r="C327" s="32"/>
      <c r="D327" s="32"/>
      <c r="E327" s="32"/>
      <c r="F327" s="32"/>
      <c r="G327" s="50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35"/>
      <c r="AA327" s="35"/>
      <c r="AB327" s="35"/>
      <c r="AC327" s="35"/>
      <c r="AD327" s="35"/>
      <c r="AE327" s="35"/>
      <c r="AF327" s="32"/>
      <c r="AG327" s="32"/>
      <c r="AH327" s="32"/>
      <c r="AI327" s="32"/>
      <c r="AJ327" s="32"/>
      <c r="AK327" s="32"/>
      <c r="AL327" s="32"/>
      <c r="AM327" s="32"/>
      <c r="AN327" s="32"/>
      <c r="AO327" s="36"/>
      <c r="AP327" s="36"/>
      <c r="AQ327" s="36"/>
      <c r="AR327" s="36"/>
      <c r="AS327" s="36"/>
      <c r="AT327" s="36"/>
      <c r="AU327" s="36"/>
      <c r="AV327" s="36"/>
      <c r="AW327" s="55"/>
      <c r="AX327" s="55"/>
      <c r="AY327" s="55"/>
      <c r="AZ327" s="55"/>
      <c r="BA327" s="55"/>
      <c r="BB327" s="55"/>
      <c r="BC327" s="55"/>
      <c r="BD327" s="55"/>
      <c r="BE327" s="36"/>
      <c r="BF327" s="36"/>
      <c r="BG327" s="36"/>
      <c r="BH327" s="36"/>
      <c r="BI327" s="36"/>
      <c r="BJ327" s="36"/>
      <c r="BK327" s="36"/>
      <c r="BL327" s="36"/>
      <c r="BT327" s="51"/>
      <c r="BU327" s="51"/>
      <c r="BV327" s="51"/>
      <c r="BW327" s="51"/>
      <c r="BX327" s="51"/>
      <c r="BY327" s="51"/>
      <c r="BZ327" s="51"/>
    </row>
    <row r="328" spans="1:78" ht="19.5" customHeight="1" x14ac:dyDescent="0.25">
      <c r="A328" s="152" t="s">
        <v>76</v>
      </c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  <c r="AH328" s="128"/>
      <c r="AI328" s="128"/>
      <c r="AJ328" s="128"/>
      <c r="AK328" s="128"/>
      <c r="AL328" s="128"/>
      <c r="AM328" s="128"/>
      <c r="AN328" s="6"/>
      <c r="AO328" s="147" t="s">
        <v>118</v>
      </c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37"/>
      <c r="BI328" s="37"/>
      <c r="BJ328" s="37"/>
      <c r="BK328" s="37"/>
      <c r="BL328" s="37"/>
    </row>
    <row r="329" spans="1:78" ht="15" customHeight="1" x14ac:dyDescent="0.2">
      <c r="W329" s="156" t="s">
        <v>5</v>
      </c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O329" s="160" t="s">
        <v>119</v>
      </c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</row>
    <row r="330" spans="1:78" ht="15.75" customHeight="1" x14ac:dyDescent="0.2">
      <c r="A330" s="161" t="s">
        <v>3</v>
      </c>
      <c r="B330" s="161"/>
      <c r="C330" s="161"/>
      <c r="D330" s="161"/>
      <c r="E330" s="161"/>
      <c r="F330" s="161"/>
    </row>
    <row r="331" spans="1:78" ht="19.5" customHeight="1" x14ac:dyDescent="0.2">
      <c r="A331" s="151" t="s">
        <v>54</v>
      </c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</row>
    <row r="332" spans="1:78" x14ac:dyDescent="0.2">
      <c r="A332" s="41" t="s">
        <v>31</v>
      </c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</row>
    <row r="333" spans="1:78" ht="6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</row>
    <row r="334" spans="1:78" ht="15.75" customHeight="1" x14ac:dyDescent="0.25">
      <c r="A334" s="158" t="s">
        <v>55</v>
      </c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  <c r="AL334" s="159"/>
      <c r="AM334" s="159"/>
      <c r="AN334" s="3"/>
      <c r="AO334" s="147" t="s">
        <v>120</v>
      </c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</row>
    <row r="335" spans="1:78" ht="15" customHeight="1" x14ac:dyDescent="0.2">
      <c r="W335" s="162" t="s">
        <v>5</v>
      </c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40"/>
      <c r="AO335" s="160" t="s">
        <v>119</v>
      </c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</row>
    <row r="336" spans="1:78" ht="17.25" customHeight="1" x14ac:dyDescent="0.2">
      <c r="A336" s="157">
        <f>AO7</f>
        <v>45029</v>
      </c>
      <c r="B336" s="157"/>
      <c r="C336" s="157"/>
      <c r="D336" s="157"/>
      <c r="E336" s="157"/>
      <c r="F336" s="157"/>
      <c r="G336" s="157"/>
      <c r="H336" s="157"/>
    </row>
    <row r="337" spans="1:17" ht="14.25" customHeight="1" x14ac:dyDescent="0.2">
      <c r="A337" s="156" t="s">
        <v>29</v>
      </c>
      <c r="B337" s="156"/>
      <c r="C337" s="156"/>
      <c r="D337" s="156"/>
      <c r="E337" s="156"/>
      <c r="F337" s="156"/>
      <c r="G337" s="156"/>
      <c r="H337" s="156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1:17" ht="15" customHeight="1" x14ac:dyDescent="0.2">
      <c r="A338" s="1" t="s">
        <v>30</v>
      </c>
    </row>
  </sheetData>
  <mergeCells count="1679">
    <mergeCell ref="AO264:AV264"/>
    <mergeCell ref="AW264:BD264"/>
    <mergeCell ref="BE196:BL196"/>
    <mergeCell ref="BE197:BL197"/>
    <mergeCell ref="AW275:BD275"/>
    <mergeCell ref="AW276:BD276"/>
    <mergeCell ref="BE275:BL275"/>
    <mergeCell ref="BE276:BL276"/>
    <mergeCell ref="AO276:AV276"/>
    <mergeCell ref="AW266:BD266"/>
    <mergeCell ref="Z194:AD194"/>
    <mergeCell ref="AE285:AN285"/>
    <mergeCell ref="A285:F285"/>
    <mergeCell ref="AO285:AV285"/>
    <mergeCell ref="G196:Y196"/>
    <mergeCell ref="AE194:AN194"/>
    <mergeCell ref="AE195:AN195"/>
    <mergeCell ref="Z282:AD282"/>
    <mergeCell ref="AO196:AV196"/>
    <mergeCell ref="AO197:AV197"/>
    <mergeCell ref="BE195:BL195"/>
    <mergeCell ref="AW196:BD196"/>
    <mergeCell ref="G197:Y197"/>
    <mergeCell ref="AW197:BD197"/>
    <mergeCell ref="G194:Y194"/>
    <mergeCell ref="G195:Y195"/>
    <mergeCell ref="Z196:AD196"/>
    <mergeCell ref="Z197:AD197"/>
    <mergeCell ref="AE196:AN196"/>
    <mergeCell ref="AE197:AN197"/>
    <mergeCell ref="BE326:BL326"/>
    <mergeCell ref="A179:F179"/>
    <mergeCell ref="G179:Y179"/>
    <mergeCell ref="Z179:AD179"/>
    <mergeCell ref="AE179:AN179"/>
    <mergeCell ref="AO179:AV179"/>
    <mergeCell ref="AW179:BD179"/>
    <mergeCell ref="BE179:BL179"/>
    <mergeCell ref="A193:F193"/>
    <mergeCell ref="A194:F194"/>
    <mergeCell ref="A326:F326"/>
    <mergeCell ref="G326:Y326"/>
    <mergeCell ref="Z326:AD326"/>
    <mergeCell ref="AE326:AN326"/>
    <mergeCell ref="AO326:AV326"/>
    <mergeCell ref="AW326:BD326"/>
    <mergeCell ref="BE324:BL324"/>
    <mergeCell ref="A325:F325"/>
    <mergeCell ref="G325:Y325"/>
    <mergeCell ref="Z325:AD325"/>
    <mergeCell ref="AE325:AN325"/>
    <mergeCell ref="AO325:AV325"/>
    <mergeCell ref="AW325:BD325"/>
    <mergeCell ref="BE325:BL325"/>
    <mergeCell ref="A324:F324"/>
    <mergeCell ref="G324:Y324"/>
    <mergeCell ref="Z324:AD324"/>
    <mergeCell ref="AE324:AN324"/>
    <mergeCell ref="AO324:AV324"/>
    <mergeCell ref="AW324:BD324"/>
    <mergeCell ref="BE322:BL322"/>
    <mergeCell ref="A323:F323"/>
    <mergeCell ref="G323:Y323"/>
    <mergeCell ref="Z323:AD323"/>
    <mergeCell ref="AE323:AN323"/>
    <mergeCell ref="AO323:AV323"/>
    <mergeCell ref="AW323:BD323"/>
    <mergeCell ref="BE323:BL323"/>
    <mergeCell ref="A322:F322"/>
    <mergeCell ref="G322:Y322"/>
    <mergeCell ref="Z322:AD322"/>
    <mergeCell ref="AE322:AN322"/>
    <mergeCell ref="AO322:AV322"/>
    <mergeCell ref="AW322:BD322"/>
    <mergeCell ref="BE320:BL320"/>
    <mergeCell ref="A321:F321"/>
    <mergeCell ref="G321:Y321"/>
    <mergeCell ref="Z321:AD321"/>
    <mergeCell ref="AE321:AN321"/>
    <mergeCell ref="AO321:AV321"/>
    <mergeCell ref="AW321:BD321"/>
    <mergeCell ref="BE321:BL321"/>
    <mergeCell ref="A320:F320"/>
    <mergeCell ref="G320:Y320"/>
    <mergeCell ref="Z320:AD320"/>
    <mergeCell ref="AE320:AN320"/>
    <mergeCell ref="AO320:AV320"/>
    <mergeCell ref="AW320:BD320"/>
    <mergeCell ref="A318:F318"/>
    <mergeCell ref="G318:BD318"/>
    <mergeCell ref="BE318:BL318"/>
    <mergeCell ref="A319:F319"/>
    <mergeCell ref="G319:Y319"/>
    <mergeCell ref="Z319:AD319"/>
    <mergeCell ref="AE319:AN319"/>
    <mergeCell ref="AO319:AV319"/>
    <mergeCell ref="AW319:BD319"/>
    <mergeCell ref="BE319:BL319"/>
    <mergeCell ref="BE316:BL316"/>
    <mergeCell ref="A317:F317"/>
    <mergeCell ref="G317:Y317"/>
    <mergeCell ref="Z317:AD317"/>
    <mergeCell ref="AE317:AN317"/>
    <mergeCell ref="AO317:AV317"/>
    <mergeCell ref="AW317:BD317"/>
    <mergeCell ref="BE317:BL317"/>
    <mergeCell ref="A316:F316"/>
    <mergeCell ref="G316:Y316"/>
    <mergeCell ref="Z316:AD316"/>
    <mergeCell ref="AE316:AN316"/>
    <mergeCell ref="AO316:AV316"/>
    <mergeCell ref="AW316:BD316"/>
    <mergeCell ref="BE313:BL313"/>
    <mergeCell ref="A314:F314"/>
    <mergeCell ref="G314:Y314"/>
    <mergeCell ref="Z314:AD314"/>
    <mergeCell ref="AE314:AN314"/>
    <mergeCell ref="AO314:AV314"/>
    <mergeCell ref="AW314:BD314"/>
    <mergeCell ref="BE314:BL314"/>
    <mergeCell ref="A313:F313"/>
    <mergeCell ref="G313:Y313"/>
    <mergeCell ref="Z313:AD313"/>
    <mergeCell ref="AE313:AN313"/>
    <mergeCell ref="AO313:AV313"/>
    <mergeCell ref="AW313:BD313"/>
    <mergeCell ref="BE311:BL311"/>
    <mergeCell ref="A312:F312"/>
    <mergeCell ref="G312:Y312"/>
    <mergeCell ref="Z312:AD312"/>
    <mergeCell ref="AE312:AN312"/>
    <mergeCell ref="AO312:AV312"/>
    <mergeCell ref="AW312:BD312"/>
    <mergeCell ref="BE312:BL312"/>
    <mergeCell ref="A311:F311"/>
    <mergeCell ref="G311:Y311"/>
    <mergeCell ref="Z311:AD311"/>
    <mergeCell ref="AE311:AN311"/>
    <mergeCell ref="AO311:AV311"/>
    <mergeCell ref="AW311:BD311"/>
    <mergeCell ref="BE309:BL309"/>
    <mergeCell ref="A310:F310"/>
    <mergeCell ref="G310:Y310"/>
    <mergeCell ref="Z310:AD310"/>
    <mergeCell ref="AE310:AN310"/>
    <mergeCell ref="AO310:AV310"/>
    <mergeCell ref="AW310:BD310"/>
    <mergeCell ref="BE310:BL310"/>
    <mergeCell ref="A309:F309"/>
    <mergeCell ref="G309:Y309"/>
    <mergeCell ref="Z309:AD309"/>
    <mergeCell ref="AE309:AN309"/>
    <mergeCell ref="AO309:AV309"/>
    <mergeCell ref="AW309:BD309"/>
    <mergeCell ref="BE307:BL307"/>
    <mergeCell ref="A308:F308"/>
    <mergeCell ref="G308:Y308"/>
    <mergeCell ref="Z308:AD308"/>
    <mergeCell ref="AE308:AN308"/>
    <mergeCell ref="AO308:AV308"/>
    <mergeCell ref="AW308:BD308"/>
    <mergeCell ref="BE308:BL308"/>
    <mergeCell ref="A307:F307"/>
    <mergeCell ref="G307:Y307"/>
    <mergeCell ref="Z307:AD307"/>
    <mergeCell ref="AE307:AN307"/>
    <mergeCell ref="AO307:AV307"/>
    <mergeCell ref="AW307:BD307"/>
    <mergeCell ref="BE305:BL305"/>
    <mergeCell ref="A306:F306"/>
    <mergeCell ref="G306:Y306"/>
    <mergeCell ref="Z306:AD306"/>
    <mergeCell ref="AE306:AN306"/>
    <mergeCell ref="AO306:AV306"/>
    <mergeCell ref="AW306:BD306"/>
    <mergeCell ref="BE306:BL306"/>
    <mergeCell ref="A305:F305"/>
    <mergeCell ref="G305:Y305"/>
    <mergeCell ref="Z305:AD305"/>
    <mergeCell ref="AE305:AN305"/>
    <mergeCell ref="AO305:AV305"/>
    <mergeCell ref="AW305:BD305"/>
    <mergeCell ref="BE303:BL303"/>
    <mergeCell ref="A304:F304"/>
    <mergeCell ref="G304:Y304"/>
    <mergeCell ref="Z304:AD304"/>
    <mergeCell ref="AE304:AN304"/>
    <mergeCell ref="AO304:AV304"/>
    <mergeCell ref="AW304:BD304"/>
    <mergeCell ref="BE304:BL304"/>
    <mergeCell ref="BE301:BL301"/>
    <mergeCell ref="A302:F302"/>
    <mergeCell ref="G302:BD302"/>
    <mergeCell ref="BE302:BL302"/>
    <mergeCell ref="A303:F303"/>
    <mergeCell ref="G303:Y303"/>
    <mergeCell ref="Z303:AD303"/>
    <mergeCell ref="AE303:AN303"/>
    <mergeCell ref="AO303:AV303"/>
    <mergeCell ref="AW303:BD303"/>
    <mergeCell ref="A301:F301"/>
    <mergeCell ref="G301:Y301"/>
    <mergeCell ref="Z301:AD301"/>
    <mergeCell ref="AE301:AN301"/>
    <mergeCell ref="AO301:AV301"/>
    <mergeCell ref="AW301:BD301"/>
    <mergeCell ref="BE298:BL298"/>
    <mergeCell ref="A300:F300"/>
    <mergeCell ref="G300:Y300"/>
    <mergeCell ref="Z300:AD300"/>
    <mergeCell ref="AE300:AN300"/>
    <mergeCell ref="AO300:AV300"/>
    <mergeCell ref="AW300:BD300"/>
    <mergeCell ref="BE300:BL300"/>
    <mergeCell ref="A298:F298"/>
    <mergeCell ref="G298:Y298"/>
    <mergeCell ref="Z298:AD298"/>
    <mergeCell ref="AE298:AN298"/>
    <mergeCell ref="AO298:AV298"/>
    <mergeCell ref="AW298:BD298"/>
    <mergeCell ref="BE296:BL296"/>
    <mergeCell ref="A297:F297"/>
    <mergeCell ref="G297:Y297"/>
    <mergeCell ref="Z297:AD297"/>
    <mergeCell ref="AE297:AN297"/>
    <mergeCell ref="AO297:AV297"/>
    <mergeCell ref="AW297:BD297"/>
    <mergeCell ref="BE297:BL297"/>
    <mergeCell ref="A296:F296"/>
    <mergeCell ref="G296:Y296"/>
    <mergeCell ref="Z296:AD296"/>
    <mergeCell ref="AE296:AN296"/>
    <mergeCell ref="AO296:AV296"/>
    <mergeCell ref="AW296:BD296"/>
    <mergeCell ref="BE294:BL294"/>
    <mergeCell ref="A295:F295"/>
    <mergeCell ref="G295:Y295"/>
    <mergeCell ref="Z295:AD295"/>
    <mergeCell ref="AE295:AN295"/>
    <mergeCell ref="AO295:AV295"/>
    <mergeCell ref="AW295:BD295"/>
    <mergeCell ref="BE295:BL295"/>
    <mergeCell ref="A294:F294"/>
    <mergeCell ref="G294:Y294"/>
    <mergeCell ref="Z294:AD294"/>
    <mergeCell ref="AE294:AN294"/>
    <mergeCell ref="AO294:AV294"/>
    <mergeCell ref="AW294:BD294"/>
    <mergeCell ref="BE292:BL292"/>
    <mergeCell ref="A293:F293"/>
    <mergeCell ref="G293:Y293"/>
    <mergeCell ref="Z293:AD293"/>
    <mergeCell ref="AE293:AN293"/>
    <mergeCell ref="AO293:AV293"/>
    <mergeCell ref="BE291:BL291"/>
    <mergeCell ref="AW293:BD293"/>
    <mergeCell ref="BE293:BL293"/>
    <mergeCell ref="A292:F292"/>
    <mergeCell ref="G292:Y292"/>
    <mergeCell ref="Z292:AD292"/>
    <mergeCell ref="AE292:AN292"/>
    <mergeCell ref="AO292:AV292"/>
    <mergeCell ref="AW292:BD292"/>
    <mergeCell ref="BE289:BL289"/>
    <mergeCell ref="A290:F290"/>
    <mergeCell ref="G290:BD290"/>
    <mergeCell ref="BE290:BL290"/>
    <mergeCell ref="A291:F291"/>
    <mergeCell ref="G291:Y291"/>
    <mergeCell ref="Z291:AD291"/>
    <mergeCell ref="AE291:AN291"/>
    <mergeCell ref="AO291:AV291"/>
    <mergeCell ref="AW291:BD291"/>
    <mergeCell ref="A289:F289"/>
    <mergeCell ref="G289:Y289"/>
    <mergeCell ref="Z289:AD289"/>
    <mergeCell ref="AE289:AN289"/>
    <mergeCell ref="AO289:AV289"/>
    <mergeCell ref="AW289:BD289"/>
    <mergeCell ref="AW282:BD282"/>
    <mergeCell ref="BE282:BL282"/>
    <mergeCell ref="A288:F288"/>
    <mergeCell ref="G288:Y288"/>
    <mergeCell ref="Z288:AD288"/>
    <mergeCell ref="AE288:AN288"/>
    <mergeCell ref="AO288:AV288"/>
    <mergeCell ref="G285:Y285"/>
    <mergeCell ref="AW288:BD288"/>
    <mergeCell ref="BE288:BL288"/>
    <mergeCell ref="A279:F279"/>
    <mergeCell ref="G279:Y279"/>
    <mergeCell ref="Z279:AD279"/>
    <mergeCell ref="AE279:AN279"/>
    <mergeCell ref="AO279:AV279"/>
    <mergeCell ref="AW279:BD279"/>
    <mergeCell ref="Z276:AD276"/>
    <mergeCell ref="AE276:AN276"/>
    <mergeCell ref="Z275:AD275"/>
    <mergeCell ref="AE275:AN275"/>
    <mergeCell ref="A275:F275"/>
    <mergeCell ref="A276:F276"/>
    <mergeCell ref="G276:Y276"/>
    <mergeCell ref="BE284:BL284"/>
    <mergeCell ref="A286:F286"/>
    <mergeCell ref="G286:Y286"/>
    <mergeCell ref="Z286:AD286"/>
    <mergeCell ref="AE286:AN286"/>
    <mergeCell ref="AO286:AV286"/>
    <mergeCell ref="AW286:BD286"/>
    <mergeCell ref="BE286:BL286"/>
    <mergeCell ref="AW285:BD285"/>
    <mergeCell ref="BE285:BL285"/>
    <mergeCell ref="Z285:AD285"/>
    <mergeCell ref="A284:F284"/>
    <mergeCell ref="G284:Y284"/>
    <mergeCell ref="Z284:AD284"/>
    <mergeCell ref="AE284:AN284"/>
    <mergeCell ref="AO284:AV284"/>
    <mergeCell ref="AW284:BD284"/>
    <mergeCell ref="BE281:BL281"/>
    <mergeCell ref="A283:F283"/>
    <mergeCell ref="G283:Y283"/>
    <mergeCell ref="Z283:AD283"/>
    <mergeCell ref="AE283:AN283"/>
    <mergeCell ref="AO283:AV283"/>
    <mergeCell ref="AW283:BD283"/>
    <mergeCell ref="BE283:BL283"/>
    <mergeCell ref="A282:F282"/>
    <mergeCell ref="G282:Y282"/>
    <mergeCell ref="A281:F281"/>
    <mergeCell ref="G281:Y281"/>
    <mergeCell ref="Z281:AD281"/>
    <mergeCell ref="AE281:AN281"/>
    <mergeCell ref="AO281:AV281"/>
    <mergeCell ref="AE282:AN282"/>
    <mergeCell ref="AO282:AV282"/>
    <mergeCell ref="AW281:BD281"/>
    <mergeCell ref="BE278:BL278"/>
    <mergeCell ref="A280:F280"/>
    <mergeCell ref="G280:Y280"/>
    <mergeCell ref="Z280:AD280"/>
    <mergeCell ref="AE280:AN280"/>
    <mergeCell ref="AO280:AV280"/>
    <mergeCell ref="AW280:BD280"/>
    <mergeCell ref="BE280:BL280"/>
    <mergeCell ref="BE279:BL279"/>
    <mergeCell ref="A278:F278"/>
    <mergeCell ref="G278:Y278"/>
    <mergeCell ref="Z278:AD278"/>
    <mergeCell ref="AE278:AN278"/>
    <mergeCell ref="AO278:AV278"/>
    <mergeCell ref="AW278:BD278"/>
    <mergeCell ref="G267:Y267"/>
    <mergeCell ref="AO266:AV266"/>
    <mergeCell ref="AO267:AV267"/>
    <mergeCell ref="AE267:AN267"/>
    <mergeCell ref="AW269:BD269"/>
    <mergeCell ref="AO268:AV268"/>
    <mergeCell ref="AW268:BD268"/>
    <mergeCell ref="AW265:BD265"/>
    <mergeCell ref="AO265:AV265"/>
    <mergeCell ref="BE265:BL265"/>
    <mergeCell ref="Z216:AD216"/>
    <mergeCell ref="Z217:AD217"/>
    <mergeCell ref="BE263:BL263"/>
    <mergeCell ref="Z260:AD260"/>
    <mergeCell ref="AE260:AN260"/>
    <mergeCell ref="BE216:BL216"/>
    <mergeCell ref="AW217:BD217"/>
    <mergeCell ref="BE217:BL217"/>
    <mergeCell ref="AE264:AN264"/>
    <mergeCell ref="A267:F267"/>
    <mergeCell ref="Z265:AD265"/>
    <mergeCell ref="Z266:AD266"/>
    <mergeCell ref="Z267:AD267"/>
    <mergeCell ref="G266:Y266"/>
    <mergeCell ref="AW267:BD267"/>
    <mergeCell ref="AE265:AN265"/>
    <mergeCell ref="AE266:AN266"/>
    <mergeCell ref="G265:Y265"/>
    <mergeCell ref="BE269:BL269"/>
    <mergeCell ref="G251:BL251"/>
    <mergeCell ref="G262:Y262"/>
    <mergeCell ref="A262:F262"/>
    <mergeCell ref="Z262:AD262"/>
    <mergeCell ref="AE262:AN262"/>
    <mergeCell ref="AO262:AV262"/>
    <mergeCell ref="AW262:BD262"/>
    <mergeCell ref="BE262:BL262"/>
    <mergeCell ref="A265:F265"/>
    <mergeCell ref="A269:F269"/>
    <mergeCell ref="G269:Y269"/>
    <mergeCell ref="Z269:AD269"/>
    <mergeCell ref="AE269:AN269"/>
    <mergeCell ref="AO269:AV269"/>
    <mergeCell ref="A268:F268"/>
    <mergeCell ref="G268:Y268"/>
    <mergeCell ref="Z268:AD268"/>
    <mergeCell ref="AE268:AN268"/>
    <mergeCell ref="BE266:BL266"/>
    <mergeCell ref="BE267:BL267"/>
    <mergeCell ref="A271:F271"/>
    <mergeCell ref="G271:Y271"/>
    <mergeCell ref="Z271:AD271"/>
    <mergeCell ref="AE271:AN271"/>
    <mergeCell ref="AO271:AV271"/>
    <mergeCell ref="AW271:BD271"/>
    <mergeCell ref="BE271:BL271"/>
    <mergeCell ref="BE268:BL268"/>
    <mergeCell ref="A272:F272"/>
    <mergeCell ref="G272:Y272"/>
    <mergeCell ref="Z272:AD272"/>
    <mergeCell ref="AE272:AN272"/>
    <mergeCell ref="AO272:AV272"/>
    <mergeCell ref="AW272:BD272"/>
    <mergeCell ref="BE272:BL272"/>
    <mergeCell ref="A273:F273"/>
    <mergeCell ref="G273:BD273"/>
    <mergeCell ref="BE273:BL273"/>
    <mergeCell ref="A274:F274"/>
    <mergeCell ref="G274:Y274"/>
    <mergeCell ref="Z274:AD274"/>
    <mergeCell ref="AE274:AN274"/>
    <mergeCell ref="AO274:AV274"/>
    <mergeCell ref="AW274:BD274"/>
    <mergeCell ref="A266:F266"/>
    <mergeCell ref="BE264:BL264"/>
    <mergeCell ref="A263:F263"/>
    <mergeCell ref="G263:Y263"/>
    <mergeCell ref="Z263:AD263"/>
    <mergeCell ref="AE263:AN263"/>
    <mergeCell ref="AO263:AV263"/>
    <mergeCell ref="AW263:BD263"/>
    <mergeCell ref="A264:F264"/>
    <mergeCell ref="G264:Y264"/>
    <mergeCell ref="Z264:AD264"/>
    <mergeCell ref="BE260:BL260"/>
    <mergeCell ref="A261:F261"/>
    <mergeCell ref="G261:Y261"/>
    <mergeCell ref="Z261:AD261"/>
    <mergeCell ref="AE261:AN261"/>
    <mergeCell ref="AO261:AV261"/>
    <mergeCell ref="AW261:BD261"/>
    <mergeCell ref="BE261:BL261"/>
    <mergeCell ref="A260:F260"/>
    <mergeCell ref="G260:Y260"/>
    <mergeCell ref="AO260:AV260"/>
    <mergeCell ref="AW260:BD260"/>
    <mergeCell ref="BE258:BL258"/>
    <mergeCell ref="A259:F259"/>
    <mergeCell ref="G259:Y259"/>
    <mergeCell ref="Z259:AD259"/>
    <mergeCell ref="AE259:AN259"/>
    <mergeCell ref="AO259:AV259"/>
    <mergeCell ref="AW259:BD259"/>
    <mergeCell ref="BE259:BL259"/>
    <mergeCell ref="A258:F258"/>
    <mergeCell ref="G258:Y258"/>
    <mergeCell ref="Z258:AD258"/>
    <mergeCell ref="AE258:AN258"/>
    <mergeCell ref="AO258:AV258"/>
    <mergeCell ref="AW258:BD258"/>
    <mergeCell ref="AE256:AN256"/>
    <mergeCell ref="AO256:AV256"/>
    <mergeCell ref="AW256:BD256"/>
    <mergeCell ref="BE256:BL256"/>
    <mergeCell ref="A255:F255"/>
    <mergeCell ref="G255:Y255"/>
    <mergeCell ref="BE254:BL254"/>
    <mergeCell ref="A257:F257"/>
    <mergeCell ref="G257:Y257"/>
    <mergeCell ref="Z257:AD257"/>
    <mergeCell ref="AE257:AN257"/>
    <mergeCell ref="AO257:AV257"/>
    <mergeCell ref="BE255:BL255"/>
    <mergeCell ref="A256:F256"/>
    <mergeCell ref="G256:Y256"/>
    <mergeCell ref="Z256:AD256"/>
    <mergeCell ref="AE254:AN254"/>
    <mergeCell ref="AO254:AV254"/>
    <mergeCell ref="AW254:BD254"/>
    <mergeCell ref="Z255:AD255"/>
    <mergeCell ref="AE255:AN255"/>
    <mergeCell ref="AO255:AV255"/>
    <mergeCell ref="AW255:BD255"/>
    <mergeCell ref="AO247:AV247"/>
    <mergeCell ref="AW247:BD247"/>
    <mergeCell ref="BE247:BL247"/>
    <mergeCell ref="A246:F246"/>
    <mergeCell ref="G246:Y246"/>
    <mergeCell ref="AW257:BD257"/>
    <mergeCell ref="BE257:BL257"/>
    <mergeCell ref="A254:F254"/>
    <mergeCell ref="G254:Y254"/>
    <mergeCell ref="Z254:AD254"/>
    <mergeCell ref="A249:F249"/>
    <mergeCell ref="G249:Y249"/>
    <mergeCell ref="Z249:AD249"/>
    <mergeCell ref="AE249:AN249"/>
    <mergeCell ref="AO249:AV249"/>
    <mergeCell ref="BE246:BL246"/>
    <mergeCell ref="A247:F247"/>
    <mergeCell ref="G247:Y247"/>
    <mergeCell ref="Z247:AD247"/>
    <mergeCell ref="AE247:AN247"/>
    <mergeCell ref="A245:F245"/>
    <mergeCell ref="G245:Y245"/>
    <mergeCell ref="Z245:AD245"/>
    <mergeCell ref="AE245:AN245"/>
    <mergeCell ref="AO245:AV245"/>
    <mergeCell ref="AW245:BD245"/>
    <mergeCell ref="G244:Y244"/>
    <mergeCell ref="Z244:AD244"/>
    <mergeCell ref="AE244:AN244"/>
    <mergeCell ref="AO244:AV244"/>
    <mergeCell ref="AW244:BD244"/>
    <mergeCell ref="AW249:BD249"/>
    <mergeCell ref="Z246:AD246"/>
    <mergeCell ref="AE246:AN246"/>
    <mergeCell ref="AO246:AV246"/>
    <mergeCell ref="AW246:BD246"/>
    <mergeCell ref="A242:F242"/>
    <mergeCell ref="G242:Y242"/>
    <mergeCell ref="BE244:BL244"/>
    <mergeCell ref="A250:F250"/>
    <mergeCell ref="G250:Y250"/>
    <mergeCell ref="Z250:AD250"/>
    <mergeCell ref="AE250:AN250"/>
    <mergeCell ref="AO250:AV250"/>
    <mergeCell ref="AW250:BD250"/>
    <mergeCell ref="A244:F244"/>
    <mergeCell ref="A243:F243"/>
    <mergeCell ref="G243:Y243"/>
    <mergeCell ref="Z243:AD243"/>
    <mergeCell ref="AE243:AN243"/>
    <mergeCell ref="AO243:AV243"/>
    <mergeCell ref="AW243:BD243"/>
    <mergeCell ref="Z242:AD242"/>
    <mergeCell ref="AE242:AN242"/>
    <mergeCell ref="AO242:AV242"/>
    <mergeCell ref="AW242:BD242"/>
    <mergeCell ref="BE241:BL241"/>
    <mergeCell ref="BE250:BL250"/>
    <mergeCell ref="BE242:BL242"/>
    <mergeCell ref="BE243:BL243"/>
    <mergeCell ref="BE249:BL249"/>
    <mergeCell ref="BE245:BL245"/>
    <mergeCell ref="A251:F251"/>
    <mergeCell ref="A252:F252"/>
    <mergeCell ref="G252:Y252"/>
    <mergeCell ref="Z252:AD252"/>
    <mergeCell ref="AE252:AN252"/>
    <mergeCell ref="AO252:AV252"/>
    <mergeCell ref="A241:F241"/>
    <mergeCell ref="G241:Y241"/>
    <mergeCell ref="Z241:AD241"/>
    <mergeCell ref="AE241:AN241"/>
    <mergeCell ref="AO241:AV241"/>
    <mergeCell ref="AW241:BD241"/>
    <mergeCell ref="BE240:BL240"/>
    <mergeCell ref="AW252:BD252"/>
    <mergeCell ref="BE252:BL252"/>
    <mergeCell ref="A253:F253"/>
    <mergeCell ref="G253:Y253"/>
    <mergeCell ref="Z253:AD253"/>
    <mergeCell ref="AE253:AN253"/>
    <mergeCell ref="AO253:AV253"/>
    <mergeCell ref="AW253:BD253"/>
    <mergeCell ref="BE253:BL253"/>
    <mergeCell ref="BE238:BL238"/>
    <mergeCell ref="A239:F239"/>
    <mergeCell ref="G239:BD239"/>
    <mergeCell ref="BE239:BL239"/>
    <mergeCell ref="A240:F240"/>
    <mergeCell ref="G240:Y240"/>
    <mergeCell ref="Z240:AD240"/>
    <mergeCell ref="AE240:AN240"/>
    <mergeCell ref="AO240:AV240"/>
    <mergeCell ref="AW240:BD240"/>
    <mergeCell ref="A238:F238"/>
    <mergeCell ref="G238:Y238"/>
    <mergeCell ref="Z238:AD238"/>
    <mergeCell ref="AE238:AN238"/>
    <mergeCell ref="AO238:AV238"/>
    <mergeCell ref="AW238:BD238"/>
    <mergeCell ref="AO233:AV233"/>
    <mergeCell ref="AW233:BD233"/>
    <mergeCell ref="BE233:BL233"/>
    <mergeCell ref="A237:F237"/>
    <mergeCell ref="G237:Y237"/>
    <mergeCell ref="Z237:AD237"/>
    <mergeCell ref="AE237:AN237"/>
    <mergeCell ref="AO237:AV237"/>
    <mergeCell ref="AW237:BD237"/>
    <mergeCell ref="BE237:BL237"/>
    <mergeCell ref="BE230:BL230"/>
    <mergeCell ref="G225:Y225"/>
    <mergeCell ref="Z225:AD225"/>
    <mergeCell ref="AE225:AN225"/>
    <mergeCell ref="A225:F225"/>
    <mergeCell ref="AO225:AV225"/>
    <mergeCell ref="AW225:BD225"/>
    <mergeCell ref="BE225:BL225"/>
    <mergeCell ref="BE226:BL226"/>
    <mergeCell ref="AO228:AV228"/>
    <mergeCell ref="G47:BL47"/>
    <mergeCell ref="Z227:AD227"/>
    <mergeCell ref="AE227:AN227"/>
    <mergeCell ref="AO227:AV227"/>
    <mergeCell ref="AW227:BD227"/>
    <mergeCell ref="BE227:BL227"/>
    <mergeCell ref="AO216:AV216"/>
    <mergeCell ref="AO217:AV217"/>
    <mergeCell ref="AW216:BD216"/>
    <mergeCell ref="G217:Y217"/>
    <mergeCell ref="A42:F42"/>
    <mergeCell ref="A43:F43"/>
    <mergeCell ref="A44:F44"/>
    <mergeCell ref="A45:F45"/>
    <mergeCell ref="A46:F46"/>
    <mergeCell ref="G45:BL45"/>
    <mergeCell ref="G46:BL46"/>
    <mergeCell ref="G41:BL41"/>
    <mergeCell ref="G42:BL42"/>
    <mergeCell ref="A227:F227"/>
    <mergeCell ref="G227:Y227"/>
    <mergeCell ref="A226:F226"/>
    <mergeCell ref="G226:Y226"/>
    <mergeCell ref="Z226:AD226"/>
    <mergeCell ref="AE226:AN226"/>
    <mergeCell ref="AE224:AN224"/>
    <mergeCell ref="A41:F41"/>
    <mergeCell ref="AW235:BD235"/>
    <mergeCell ref="BE224:BL224"/>
    <mergeCell ref="BE228:BL228"/>
    <mergeCell ref="BE229:BL229"/>
    <mergeCell ref="BE231:BL231"/>
    <mergeCell ref="BE232:BL232"/>
    <mergeCell ref="BE234:BL234"/>
    <mergeCell ref="BE235:BL235"/>
    <mergeCell ref="AW226:BD226"/>
    <mergeCell ref="AW230:BD230"/>
    <mergeCell ref="AO232:AV232"/>
    <mergeCell ref="AO234:AV234"/>
    <mergeCell ref="AO235:AV235"/>
    <mergeCell ref="AW224:BD224"/>
    <mergeCell ref="AW228:BD228"/>
    <mergeCell ref="AW229:BD229"/>
    <mergeCell ref="AW231:BD231"/>
    <mergeCell ref="AW232:BD232"/>
    <mergeCell ref="AW234:BD234"/>
    <mergeCell ref="AO224:AV224"/>
    <mergeCell ref="AO229:AV229"/>
    <mergeCell ref="AO231:AV231"/>
    <mergeCell ref="AO226:AV226"/>
    <mergeCell ref="AE230:AN230"/>
    <mergeCell ref="AO230:AV230"/>
    <mergeCell ref="A228:F228"/>
    <mergeCell ref="A229:F229"/>
    <mergeCell ref="A231:F231"/>
    <mergeCell ref="AE228:AN228"/>
    <mergeCell ref="AE229:AN229"/>
    <mergeCell ref="A232:F232"/>
    <mergeCell ref="A234:F234"/>
    <mergeCell ref="A235:F235"/>
    <mergeCell ref="A230:F230"/>
    <mergeCell ref="A233:F233"/>
    <mergeCell ref="AE235:AN235"/>
    <mergeCell ref="AE231:AN231"/>
    <mergeCell ref="AE232:AN232"/>
    <mergeCell ref="AE234:AN234"/>
    <mergeCell ref="AE233:AN233"/>
    <mergeCell ref="Z228:AD228"/>
    <mergeCell ref="Z229:AD229"/>
    <mergeCell ref="Z231:AD231"/>
    <mergeCell ref="Z232:AD232"/>
    <mergeCell ref="Z234:AD234"/>
    <mergeCell ref="Z235:AD235"/>
    <mergeCell ref="Z230:AD230"/>
    <mergeCell ref="Z233:AD233"/>
    <mergeCell ref="G228:Y228"/>
    <mergeCell ref="G229:Y229"/>
    <mergeCell ref="G231:Y231"/>
    <mergeCell ref="G232:Y232"/>
    <mergeCell ref="G234:Y234"/>
    <mergeCell ref="G235:Y235"/>
    <mergeCell ref="G230:Y230"/>
    <mergeCell ref="G233:Y233"/>
    <mergeCell ref="BE222:BL222"/>
    <mergeCell ref="A223:F223"/>
    <mergeCell ref="G223:BD223"/>
    <mergeCell ref="BE223:BL223"/>
    <mergeCell ref="G224:Y224"/>
    <mergeCell ref="Z224:AD224"/>
    <mergeCell ref="A224:F224"/>
    <mergeCell ref="AE221:AN221"/>
    <mergeCell ref="AO221:AV221"/>
    <mergeCell ref="AW221:BD221"/>
    <mergeCell ref="BE221:BL221"/>
    <mergeCell ref="A222:F222"/>
    <mergeCell ref="G222:Y222"/>
    <mergeCell ref="Z222:AD222"/>
    <mergeCell ref="AE222:AN222"/>
    <mergeCell ref="AO222:AV222"/>
    <mergeCell ref="AW222:BD222"/>
    <mergeCell ref="AE213:AN213"/>
    <mergeCell ref="AO212:AV212"/>
    <mergeCell ref="AO213:AV213"/>
    <mergeCell ref="BE212:BL212"/>
    <mergeCell ref="BE213:BL213"/>
    <mergeCell ref="AW212:BD212"/>
    <mergeCell ref="AW213:BD213"/>
    <mergeCell ref="A213:F213"/>
    <mergeCell ref="G212:Y212"/>
    <mergeCell ref="G213:Y213"/>
    <mergeCell ref="Z212:AD212"/>
    <mergeCell ref="Z213:AD213"/>
    <mergeCell ref="A221:F221"/>
    <mergeCell ref="G221:Y221"/>
    <mergeCell ref="Z221:AD221"/>
    <mergeCell ref="A216:F216"/>
    <mergeCell ref="A217:F217"/>
    <mergeCell ref="A212:F212"/>
    <mergeCell ref="AE212:AN212"/>
    <mergeCell ref="A209:F209"/>
    <mergeCell ref="G208:Y208"/>
    <mergeCell ref="G209:Y209"/>
    <mergeCell ref="AE209:AN209"/>
    <mergeCell ref="A210:F210"/>
    <mergeCell ref="G210:Y210"/>
    <mergeCell ref="A211:F211"/>
    <mergeCell ref="G211:Y211"/>
    <mergeCell ref="AE177:AN177"/>
    <mergeCell ref="BE208:BL208"/>
    <mergeCell ref="BE209:BL209"/>
    <mergeCell ref="AW208:BD208"/>
    <mergeCell ref="AW209:BD209"/>
    <mergeCell ref="AO193:AV193"/>
    <mergeCell ref="AO194:AV194"/>
    <mergeCell ref="AO195:AV195"/>
    <mergeCell ref="BE193:BL193"/>
    <mergeCell ref="BE194:BL194"/>
    <mergeCell ref="AE193:AN193"/>
    <mergeCell ref="BE177:BL177"/>
    <mergeCell ref="A172:F172"/>
    <mergeCell ref="G172:Y172"/>
    <mergeCell ref="A208:F208"/>
    <mergeCell ref="AO208:AV208"/>
    <mergeCell ref="A195:F195"/>
    <mergeCell ref="A196:F196"/>
    <mergeCell ref="AW183:BD183"/>
    <mergeCell ref="Z177:AD177"/>
    <mergeCell ref="A197:F197"/>
    <mergeCell ref="A183:F183"/>
    <mergeCell ref="G183:Y183"/>
    <mergeCell ref="AS72:AZ72"/>
    <mergeCell ref="A90:C90"/>
    <mergeCell ref="AC90:AJ90"/>
    <mergeCell ref="AK90:AR90"/>
    <mergeCell ref="AS90:AZ90"/>
    <mergeCell ref="AB148:AI148"/>
    <mergeCell ref="AR145:AY145"/>
    <mergeCell ref="AS105:AZ105"/>
    <mergeCell ref="AR149:AY149"/>
    <mergeCell ref="AK66:AR66"/>
    <mergeCell ref="G187:Y187"/>
    <mergeCell ref="AO175:AV175"/>
    <mergeCell ref="Z184:AD184"/>
    <mergeCell ref="Z173:AD173"/>
    <mergeCell ref="Z180:AD180"/>
    <mergeCell ref="AO177:AV177"/>
    <mergeCell ref="AW177:BD177"/>
    <mergeCell ref="G188:Y188"/>
    <mergeCell ref="G189:Y189"/>
    <mergeCell ref="BE183:BL183"/>
    <mergeCell ref="Z172:AD172"/>
    <mergeCell ref="AE172:AN172"/>
    <mergeCell ref="AO172:AV172"/>
    <mergeCell ref="AW172:BD172"/>
    <mergeCell ref="AW173:BD173"/>
    <mergeCell ref="AE173:AN173"/>
    <mergeCell ref="AO173:AV173"/>
    <mergeCell ref="A63:C63"/>
    <mergeCell ref="AC63:AJ63"/>
    <mergeCell ref="AS63:AZ63"/>
    <mergeCell ref="AK63:AR63"/>
    <mergeCell ref="A64:C64"/>
    <mergeCell ref="AC64:AJ64"/>
    <mergeCell ref="AK64:AR64"/>
    <mergeCell ref="AS64:AZ64"/>
    <mergeCell ref="D65:AB65"/>
    <mergeCell ref="D66:AB66"/>
    <mergeCell ref="D67:AB67"/>
    <mergeCell ref="AC65:AJ65"/>
    <mergeCell ref="AC66:AJ66"/>
    <mergeCell ref="A186:F186"/>
    <mergeCell ref="AE163:AN163"/>
    <mergeCell ref="A173:F173"/>
    <mergeCell ref="G173:Y173"/>
    <mergeCell ref="G184:Y184"/>
    <mergeCell ref="A187:F187"/>
    <mergeCell ref="A188:F188"/>
    <mergeCell ref="A190:F190"/>
    <mergeCell ref="A191:F191"/>
    <mergeCell ref="G190:Y190"/>
    <mergeCell ref="BE176:BL176"/>
    <mergeCell ref="BE182:BL182"/>
    <mergeCell ref="G182:Y182"/>
    <mergeCell ref="G186:Y186"/>
    <mergeCell ref="AE188:AN188"/>
    <mergeCell ref="A182:F182"/>
    <mergeCell ref="Z182:AD182"/>
    <mergeCell ref="AE182:AN182"/>
    <mergeCell ref="AO182:AV182"/>
    <mergeCell ref="AW182:BD182"/>
    <mergeCell ref="Z163:AD163"/>
    <mergeCell ref="AE164:AN164"/>
    <mergeCell ref="AE170:AN170"/>
    <mergeCell ref="A177:F177"/>
    <mergeCell ref="G177:Y177"/>
    <mergeCell ref="AE185:AN185"/>
    <mergeCell ref="AE181:AN181"/>
    <mergeCell ref="AO185:AV185"/>
    <mergeCell ref="AO186:AV186"/>
    <mergeCell ref="Z183:AD183"/>
    <mergeCell ref="AE183:AN183"/>
    <mergeCell ref="AO183:AV183"/>
    <mergeCell ref="A189:F189"/>
    <mergeCell ref="AE189:AN189"/>
    <mergeCell ref="BE167:BL167"/>
    <mergeCell ref="AW168:BD168"/>
    <mergeCell ref="BE168:BL168"/>
    <mergeCell ref="AO171:AV171"/>
    <mergeCell ref="BE178:BL178"/>
    <mergeCell ref="BE170:BL170"/>
    <mergeCell ref="BE173:BL173"/>
    <mergeCell ref="BE171:BL171"/>
    <mergeCell ref="A62:C62"/>
    <mergeCell ref="A184:F184"/>
    <mergeCell ref="A185:F185"/>
    <mergeCell ref="G185:Y185"/>
    <mergeCell ref="Z190:AD190"/>
    <mergeCell ref="Z191:AD191"/>
    <mergeCell ref="A178:F178"/>
    <mergeCell ref="Z178:AD178"/>
    <mergeCell ref="A181:F181"/>
    <mergeCell ref="G181:Y181"/>
    <mergeCell ref="AS58:AZ58"/>
    <mergeCell ref="AS59:AZ59"/>
    <mergeCell ref="AC59:AJ59"/>
    <mergeCell ref="A58:C58"/>
    <mergeCell ref="A59:C59"/>
    <mergeCell ref="A60:C60"/>
    <mergeCell ref="AC60:AJ60"/>
    <mergeCell ref="D58:AB58"/>
    <mergeCell ref="D59:AB59"/>
    <mergeCell ref="D60:AB60"/>
    <mergeCell ref="A192:F192"/>
    <mergeCell ref="Z188:AD188"/>
    <mergeCell ref="G193:Y193"/>
    <mergeCell ref="Z193:AD193"/>
    <mergeCell ref="AO191:AV191"/>
    <mergeCell ref="AC57:AJ57"/>
    <mergeCell ref="AK57:AR57"/>
    <mergeCell ref="AK58:AR58"/>
    <mergeCell ref="AK59:AR59"/>
    <mergeCell ref="AS57:AZ57"/>
    <mergeCell ref="Z214:AD214"/>
    <mergeCell ref="G178:Y178"/>
    <mergeCell ref="AW178:BD178"/>
    <mergeCell ref="AW210:BD210"/>
    <mergeCell ref="Z215:AD215"/>
    <mergeCell ref="AE184:AN184"/>
    <mergeCell ref="Z208:AD208"/>
    <mergeCell ref="Z187:AD187"/>
    <mergeCell ref="Z185:AD185"/>
    <mergeCell ref="Z186:AD186"/>
    <mergeCell ref="BE274:BL274"/>
    <mergeCell ref="A277:F277"/>
    <mergeCell ref="G277:Y277"/>
    <mergeCell ref="Z277:AD277"/>
    <mergeCell ref="AE277:AN277"/>
    <mergeCell ref="AO277:AV277"/>
    <mergeCell ref="AW277:BD277"/>
    <mergeCell ref="BE277:BL277"/>
    <mergeCell ref="G275:Y275"/>
    <mergeCell ref="AO275:AV275"/>
    <mergeCell ref="AE202:AN202"/>
    <mergeCell ref="AO206:AV206"/>
    <mergeCell ref="G203:BD203"/>
    <mergeCell ref="Z209:AD209"/>
    <mergeCell ref="AE208:AN208"/>
    <mergeCell ref="G191:Y191"/>
    <mergeCell ref="G192:Y192"/>
    <mergeCell ref="AW206:BD206"/>
    <mergeCell ref="AO209:AV209"/>
    <mergeCell ref="Z195:AD195"/>
    <mergeCell ref="AW214:BD214"/>
    <mergeCell ref="G216:Y216"/>
    <mergeCell ref="AE216:AN216"/>
    <mergeCell ref="AE217:AN217"/>
    <mergeCell ref="AO214:AV214"/>
    <mergeCell ref="BE218:BL218"/>
    <mergeCell ref="BE214:BL214"/>
    <mergeCell ref="AO215:AV215"/>
    <mergeCell ref="AW215:BD215"/>
    <mergeCell ref="BE215:BL215"/>
    <mergeCell ref="A214:F214"/>
    <mergeCell ref="AE214:AN214"/>
    <mergeCell ref="A219:F219"/>
    <mergeCell ref="G219:Y219"/>
    <mergeCell ref="Z219:AD219"/>
    <mergeCell ref="AE219:AN219"/>
    <mergeCell ref="A215:F215"/>
    <mergeCell ref="G214:Y214"/>
    <mergeCell ref="G215:Y215"/>
    <mergeCell ref="AE215:AN215"/>
    <mergeCell ref="BE219:BL219"/>
    <mergeCell ref="A218:F218"/>
    <mergeCell ref="G218:Y218"/>
    <mergeCell ref="Z218:AD218"/>
    <mergeCell ref="AE218:AN218"/>
    <mergeCell ref="AO219:AV219"/>
    <mergeCell ref="AW218:BD218"/>
    <mergeCell ref="AW219:BD219"/>
    <mergeCell ref="AO218:AV218"/>
    <mergeCell ref="BE207:BL207"/>
    <mergeCell ref="AW207:BD207"/>
    <mergeCell ref="A204:F204"/>
    <mergeCell ref="A202:F202"/>
    <mergeCell ref="AO201:AV201"/>
    <mergeCell ref="A201:F201"/>
    <mergeCell ref="A206:F206"/>
    <mergeCell ref="G206:Y206"/>
    <mergeCell ref="Z205:AD205"/>
    <mergeCell ref="A203:F203"/>
    <mergeCell ref="BE211:BL211"/>
    <mergeCell ref="Z211:AD211"/>
    <mergeCell ref="AE211:AN211"/>
    <mergeCell ref="AO211:AV211"/>
    <mergeCell ref="AW211:BD211"/>
    <mergeCell ref="Z210:AD210"/>
    <mergeCell ref="BE210:BL210"/>
    <mergeCell ref="AO210:AV210"/>
    <mergeCell ref="AE210:AN210"/>
    <mergeCell ref="BE201:BL201"/>
    <mergeCell ref="BE202:BL202"/>
    <mergeCell ref="G202:Y202"/>
    <mergeCell ref="BE203:BL203"/>
    <mergeCell ref="BE204:BL204"/>
    <mergeCell ref="BE206:BL206"/>
    <mergeCell ref="G201:Y201"/>
    <mergeCell ref="AE201:AN201"/>
    <mergeCell ref="AO202:AV202"/>
    <mergeCell ref="AW202:BD202"/>
    <mergeCell ref="AW205:BD205"/>
    <mergeCell ref="Z206:AD206"/>
    <mergeCell ref="AE206:AN206"/>
    <mergeCell ref="AW192:BD192"/>
    <mergeCell ref="Z201:AD201"/>
    <mergeCell ref="AE191:AN191"/>
    <mergeCell ref="AE192:AN192"/>
    <mergeCell ref="AW193:BD193"/>
    <mergeCell ref="AW194:BD194"/>
    <mergeCell ref="AW195:BD195"/>
    <mergeCell ref="AW204:BD204"/>
    <mergeCell ref="AW201:BD201"/>
    <mergeCell ref="AS89:AZ89"/>
    <mergeCell ref="AK89:AR89"/>
    <mergeCell ref="AR146:AY147"/>
    <mergeCell ref="AC89:AJ89"/>
    <mergeCell ref="AE187:AN187"/>
    <mergeCell ref="Z202:AD202"/>
    <mergeCell ref="AW185:BD185"/>
    <mergeCell ref="AW186:BD186"/>
    <mergeCell ref="AK60:AR60"/>
    <mergeCell ref="AS65:AZ65"/>
    <mergeCell ref="AS66:AZ66"/>
    <mergeCell ref="AS60:AZ60"/>
    <mergeCell ref="AS67:AZ67"/>
    <mergeCell ref="AK65:AR65"/>
    <mergeCell ref="AK62:AR62"/>
    <mergeCell ref="AK61:AR61"/>
    <mergeCell ref="G204:Y204"/>
    <mergeCell ref="Z204:AD204"/>
    <mergeCell ref="G207:Y207"/>
    <mergeCell ref="AO190:AV190"/>
    <mergeCell ref="AC86:AJ86"/>
    <mergeCell ref="AK87:AR87"/>
    <mergeCell ref="AE204:AN204"/>
    <mergeCell ref="AO204:AV204"/>
    <mergeCell ref="G205:Y205"/>
    <mergeCell ref="AO207:AV207"/>
    <mergeCell ref="A54:C54"/>
    <mergeCell ref="AK67:AR67"/>
    <mergeCell ref="A65:C65"/>
    <mergeCell ref="A66:C66"/>
    <mergeCell ref="AK56:AR56"/>
    <mergeCell ref="AC67:AJ67"/>
    <mergeCell ref="D63:AB63"/>
    <mergeCell ref="D57:AB57"/>
    <mergeCell ref="A67:C67"/>
    <mergeCell ref="A61:C61"/>
    <mergeCell ref="AS56:AZ56"/>
    <mergeCell ref="D56:AB56"/>
    <mergeCell ref="D87:AB87"/>
    <mergeCell ref="A56:C56"/>
    <mergeCell ref="D86:AB86"/>
    <mergeCell ref="A57:C57"/>
    <mergeCell ref="D64:AB64"/>
    <mergeCell ref="AC58:AJ58"/>
    <mergeCell ref="AC87:AJ87"/>
    <mergeCell ref="A71:C71"/>
    <mergeCell ref="A86:C86"/>
    <mergeCell ref="A87:C87"/>
    <mergeCell ref="D89:AB89"/>
    <mergeCell ref="A89:C89"/>
    <mergeCell ref="AK88:AR88"/>
    <mergeCell ref="AK86:AR86"/>
    <mergeCell ref="BE162:BL162"/>
    <mergeCell ref="G162:BD162"/>
    <mergeCell ref="AW164:BD164"/>
    <mergeCell ref="G160:Y160"/>
    <mergeCell ref="AO161:AV161"/>
    <mergeCell ref="AE160:AN160"/>
    <mergeCell ref="Z161:AD161"/>
    <mergeCell ref="BE164:BL164"/>
    <mergeCell ref="AE161:AN161"/>
    <mergeCell ref="AO160:AV160"/>
    <mergeCell ref="A72:C72"/>
    <mergeCell ref="D88:AB88"/>
    <mergeCell ref="AB149:AI149"/>
    <mergeCell ref="AC142:AJ142"/>
    <mergeCell ref="D146:AA147"/>
    <mergeCell ref="D90:AB90"/>
    <mergeCell ref="AJ149:AQ149"/>
    <mergeCell ref="AC73:AJ73"/>
    <mergeCell ref="AK72:AR72"/>
    <mergeCell ref="AC88:AJ88"/>
    <mergeCell ref="AO189:AV189"/>
    <mergeCell ref="AO164:AV164"/>
    <mergeCell ref="AO188:AV188"/>
    <mergeCell ref="G167:Y167"/>
    <mergeCell ref="G165:Y165"/>
    <mergeCell ref="G176:Y176"/>
    <mergeCell ref="G174:Y174"/>
    <mergeCell ref="Z189:AD189"/>
    <mergeCell ref="AE175:AN175"/>
    <mergeCell ref="Z171:AD171"/>
    <mergeCell ref="AO187:AV187"/>
    <mergeCell ref="AJ157:AQ157"/>
    <mergeCell ref="AE168:AN168"/>
    <mergeCell ref="AO169:AV169"/>
    <mergeCell ref="AO174:AV174"/>
    <mergeCell ref="AO170:AV170"/>
    <mergeCell ref="AE167:AN167"/>
    <mergeCell ref="AE186:AN186"/>
    <mergeCell ref="AO165:AV165"/>
    <mergeCell ref="AE166:AN166"/>
    <mergeCell ref="AK71:AR71"/>
    <mergeCell ref="AS87:AZ87"/>
    <mergeCell ref="D68:AB68"/>
    <mergeCell ref="D69:AB69"/>
    <mergeCell ref="D70:AB70"/>
    <mergeCell ref="D71:AB71"/>
    <mergeCell ref="D72:AB72"/>
    <mergeCell ref="AS68:AZ68"/>
    <mergeCell ref="AS69:AZ69"/>
    <mergeCell ref="AS86:AZ86"/>
    <mergeCell ref="D149:AA149"/>
    <mergeCell ref="A157:C157"/>
    <mergeCell ref="AE165:AN165"/>
    <mergeCell ref="AC68:AJ68"/>
    <mergeCell ref="A148:C148"/>
    <mergeCell ref="AB157:AI157"/>
    <mergeCell ref="D148:AA148"/>
    <mergeCell ref="A149:C149"/>
    <mergeCell ref="AB146:AI147"/>
    <mergeCell ref="A69:C69"/>
    <mergeCell ref="AW190:BD190"/>
    <mergeCell ref="AW191:BD191"/>
    <mergeCell ref="AW170:BD170"/>
    <mergeCell ref="AW175:BD175"/>
    <mergeCell ref="AW184:BD184"/>
    <mergeCell ref="A198:F198"/>
    <mergeCell ref="G198:Y198"/>
    <mergeCell ref="Z198:AD198"/>
    <mergeCell ref="AE198:AN198"/>
    <mergeCell ref="AO198:AV198"/>
    <mergeCell ref="BE184:BL184"/>
    <mergeCell ref="A158:BL158"/>
    <mergeCell ref="Z164:AD164"/>
    <mergeCell ref="Z165:AD165"/>
    <mergeCell ref="A171:F171"/>
    <mergeCell ref="G180:Y180"/>
    <mergeCell ref="A180:F180"/>
    <mergeCell ref="A175:F175"/>
    <mergeCell ref="AO184:AV184"/>
    <mergeCell ref="A168:F168"/>
    <mergeCell ref="AS55:AZ55"/>
    <mergeCell ref="BE186:BL186"/>
    <mergeCell ref="BE187:BL187"/>
    <mergeCell ref="G171:Y171"/>
    <mergeCell ref="G163:Y163"/>
    <mergeCell ref="AJ148:AQ148"/>
    <mergeCell ref="G175:Y175"/>
    <mergeCell ref="AO176:AV176"/>
    <mergeCell ref="AE180:AN180"/>
    <mergeCell ref="Z176:AD176"/>
    <mergeCell ref="AS54:AZ54"/>
    <mergeCell ref="AK54:AR54"/>
    <mergeCell ref="AW198:BD198"/>
    <mergeCell ref="AW163:BD163"/>
    <mergeCell ref="AK55:AR55"/>
    <mergeCell ref="AW176:BD176"/>
    <mergeCell ref="AW160:BD160"/>
    <mergeCell ref="AE171:AN171"/>
    <mergeCell ref="AW180:BD180"/>
    <mergeCell ref="AO180:AV180"/>
    <mergeCell ref="A337:H337"/>
    <mergeCell ref="A336:H336"/>
    <mergeCell ref="A334:V334"/>
    <mergeCell ref="W334:AM334"/>
    <mergeCell ref="AO335:BG335"/>
    <mergeCell ref="AO329:BG329"/>
    <mergeCell ref="A330:F330"/>
    <mergeCell ref="AO334:BG334"/>
    <mergeCell ref="W329:AM329"/>
    <mergeCell ref="W335:AM335"/>
    <mergeCell ref="A163:F163"/>
    <mergeCell ref="A170:F170"/>
    <mergeCell ref="G170:Y170"/>
    <mergeCell ref="A162:F162"/>
    <mergeCell ref="A331:V331"/>
    <mergeCell ref="Z192:AD192"/>
    <mergeCell ref="A328:V328"/>
    <mergeCell ref="A164:F164"/>
    <mergeCell ref="G166:Y166"/>
    <mergeCell ref="Z166:AD166"/>
    <mergeCell ref="AE190:AN190"/>
    <mergeCell ref="A205:F205"/>
    <mergeCell ref="A207:F207"/>
    <mergeCell ref="T23:W23"/>
    <mergeCell ref="N19:Y19"/>
    <mergeCell ref="N16:AS16"/>
    <mergeCell ref="AC56:AJ56"/>
    <mergeCell ref="A40:F40"/>
    <mergeCell ref="A25:BL25"/>
    <mergeCell ref="A30:F30"/>
    <mergeCell ref="AO328:BG328"/>
    <mergeCell ref="AC69:AJ69"/>
    <mergeCell ref="AC70:AJ70"/>
    <mergeCell ref="AC71:AJ71"/>
    <mergeCell ref="AC72:AJ72"/>
    <mergeCell ref="BE188:BL188"/>
    <mergeCell ref="BE189:BL189"/>
    <mergeCell ref="W328:AM328"/>
    <mergeCell ref="AR148:AY148"/>
    <mergeCell ref="AW188:BD188"/>
    <mergeCell ref="BD22:BL22"/>
    <mergeCell ref="AU13:BB13"/>
    <mergeCell ref="AS22:BC22"/>
    <mergeCell ref="B14:L14"/>
    <mergeCell ref="U22:AD22"/>
    <mergeCell ref="B19:L19"/>
    <mergeCell ref="B17:L17"/>
    <mergeCell ref="AU14:BB14"/>
    <mergeCell ref="AA19:AI19"/>
    <mergeCell ref="B20:L20"/>
    <mergeCell ref="A55:C55"/>
    <mergeCell ref="BE190:BL190"/>
    <mergeCell ref="D55:AB55"/>
    <mergeCell ref="AC55:AJ55"/>
    <mergeCell ref="D142:AB142"/>
    <mergeCell ref="A146:C147"/>
    <mergeCell ref="AK68:AR68"/>
    <mergeCell ref="AK69:AR69"/>
    <mergeCell ref="AK70:AR70"/>
    <mergeCell ref="AJ146:AQ147"/>
    <mergeCell ref="A70:C70"/>
    <mergeCell ref="A68:C68"/>
    <mergeCell ref="D62:AB62"/>
    <mergeCell ref="A28:BL28"/>
    <mergeCell ref="A36:BL36"/>
    <mergeCell ref="A34:BL34"/>
    <mergeCell ref="A29:F29"/>
    <mergeCell ref="G30:BL30"/>
    <mergeCell ref="A31:F31"/>
    <mergeCell ref="A33:BL33"/>
    <mergeCell ref="N20:Y20"/>
    <mergeCell ref="BE20:BL20"/>
    <mergeCell ref="AO1:BL1"/>
    <mergeCell ref="BE19:BL19"/>
    <mergeCell ref="AO2:BL2"/>
    <mergeCell ref="AO6:BF6"/>
    <mergeCell ref="AO4:BL4"/>
    <mergeCell ref="AO7:AU7"/>
    <mergeCell ref="A11:BL11"/>
    <mergeCell ref="B13:L13"/>
    <mergeCell ref="B16:L16"/>
    <mergeCell ref="AO5:BL5"/>
    <mergeCell ref="AO3:BL3"/>
    <mergeCell ref="A49:AZ49"/>
    <mergeCell ref="AC51:AJ52"/>
    <mergeCell ref="G40:BL40"/>
    <mergeCell ref="AK19:BC19"/>
    <mergeCell ref="AK20:BC20"/>
    <mergeCell ref="A23:H23"/>
    <mergeCell ref="AS50:AZ50"/>
    <mergeCell ref="A26:BL26"/>
    <mergeCell ref="D51:AB52"/>
    <mergeCell ref="A53:C53"/>
    <mergeCell ref="A39:F39"/>
    <mergeCell ref="G39:BL39"/>
    <mergeCell ref="A51:C52"/>
    <mergeCell ref="AC53:AJ53"/>
    <mergeCell ref="AS53:AZ53"/>
    <mergeCell ref="G43:BL43"/>
    <mergeCell ref="G44:BL44"/>
    <mergeCell ref="A47:F47"/>
    <mergeCell ref="AC54:AJ54"/>
    <mergeCell ref="AS51:AZ52"/>
    <mergeCell ref="AA20:AI20"/>
    <mergeCell ref="G31:BL31"/>
    <mergeCell ref="AK53:AR53"/>
    <mergeCell ref="A37:F37"/>
    <mergeCell ref="G29:BL29"/>
    <mergeCell ref="AK51:AR52"/>
    <mergeCell ref="D53:AB53"/>
    <mergeCell ref="A38:F38"/>
    <mergeCell ref="N17:AS17"/>
    <mergeCell ref="A10:BL10"/>
    <mergeCell ref="D61:AB61"/>
    <mergeCell ref="AE22:AR22"/>
    <mergeCell ref="I23:S23"/>
    <mergeCell ref="A22:T22"/>
    <mergeCell ref="G38:BL38"/>
    <mergeCell ref="G37:BL37"/>
    <mergeCell ref="AC61:AJ61"/>
    <mergeCell ref="D54:AB54"/>
    <mergeCell ref="AE207:AN207"/>
    <mergeCell ref="AW181:BD181"/>
    <mergeCell ref="Z181:AD181"/>
    <mergeCell ref="Z207:AD207"/>
    <mergeCell ref="AE178:AN178"/>
    <mergeCell ref="Z167:AD167"/>
    <mergeCell ref="AO167:AV167"/>
    <mergeCell ref="Z168:AD168"/>
    <mergeCell ref="AO168:AV168"/>
    <mergeCell ref="AW7:BF7"/>
    <mergeCell ref="N13:AS13"/>
    <mergeCell ref="N14:AS14"/>
    <mergeCell ref="AU17:BB17"/>
    <mergeCell ref="AU16:BB16"/>
    <mergeCell ref="A176:F176"/>
    <mergeCell ref="AE176:AN176"/>
    <mergeCell ref="Z175:AD175"/>
    <mergeCell ref="Z170:AD170"/>
    <mergeCell ref="AW167:BD167"/>
    <mergeCell ref="AW189:BD189"/>
    <mergeCell ref="AO181:AV181"/>
    <mergeCell ref="BE180:BL180"/>
    <mergeCell ref="BE169:BL169"/>
    <mergeCell ref="BE166:BL166"/>
    <mergeCell ref="BE185:BL185"/>
    <mergeCell ref="AW187:BD187"/>
    <mergeCell ref="AW171:BD171"/>
    <mergeCell ref="AW174:BD174"/>
    <mergeCell ref="BE174:BL174"/>
    <mergeCell ref="AE205:AN205"/>
    <mergeCell ref="AO205:AV205"/>
    <mergeCell ref="BE175:BL175"/>
    <mergeCell ref="AO178:AV178"/>
    <mergeCell ref="BE181:BL181"/>
    <mergeCell ref="BE205:BL205"/>
    <mergeCell ref="BE198:BL198"/>
    <mergeCell ref="BE192:BL192"/>
    <mergeCell ref="BE191:BL191"/>
    <mergeCell ref="AO192:AV192"/>
    <mergeCell ref="BE160:BL160"/>
    <mergeCell ref="BE161:BL161"/>
    <mergeCell ref="AW161:BD161"/>
    <mergeCell ref="AS62:AZ62"/>
    <mergeCell ref="AS77:AZ77"/>
    <mergeCell ref="AS142:AZ142"/>
    <mergeCell ref="AS78:AZ78"/>
    <mergeCell ref="AS70:AZ70"/>
    <mergeCell ref="AS71:AZ71"/>
    <mergeCell ref="AS73:AZ73"/>
    <mergeCell ref="A142:C142"/>
    <mergeCell ref="AS104:AZ104"/>
    <mergeCell ref="AK97:AR97"/>
    <mergeCell ref="AC62:AJ62"/>
    <mergeCell ref="AS61:AZ61"/>
    <mergeCell ref="AK142:AR142"/>
    <mergeCell ref="AS79:AZ79"/>
    <mergeCell ref="AS80:AZ80"/>
    <mergeCell ref="AS74:AZ74"/>
    <mergeCell ref="AS75:AZ75"/>
    <mergeCell ref="A160:F160"/>
    <mergeCell ref="Z160:AD160"/>
    <mergeCell ref="D157:AA157"/>
    <mergeCell ref="AK74:AR74"/>
    <mergeCell ref="AK75:AR75"/>
    <mergeCell ref="AK76:AR76"/>
    <mergeCell ref="AK77:AR77"/>
    <mergeCell ref="AK81:AR81"/>
    <mergeCell ref="AK82:AR82"/>
    <mergeCell ref="AK83:AR83"/>
    <mergeCell ref="AS76:AZ76"/>
    <mergeCell ref="AK79:AR79"/>
    <mergeCell ref="AK80:AR80"/>
    <mergeCell ref="AC74:AJ74"/>
    <mergeCell ref="AC75:AJ75"/>
    <mergeCell ref="AC76:AJ76"/>
    <mergeCell ref="AC77:AJ77"/>
    <mergeCell ref="AC78:AJ78"/>
    <mergeCell ref="AK78:AR78"/>
    <mergeCell ref="AC79:AJ79"/>
    <mergeCell ref="A75:C75"/>
    <mergeCell ref="A76:C76"/>
    <mergeCell ref="A77:C77"/>
    <mergeCell ref="D74:AB74"/>
    <mergeCell ref="D75:AB75"/>
    <mergeCell ref="D73:AB73"/>
    <mergeCell ref="D76:AB76"/>
    <mergeCell ref="D77:AB77"/>
    <mergeCell ref="D80:AB80"/>
    <mergeCell ref="AC80:AJ80"/>
    <mergeCell ref="AK73:AR73"/>
    <mergeCell ref="A78:C78"/>
    <mergeCell ref="A79:C79"/>
    <mergeCell ref="A80:C80"/>
    <mergeCell ref="D78:AB78"/>
    <mergeCell ref="D79:AB79"/>
    <mergeCell ref="A73:C73"/>
    <mergeCell ref="A74:C74"/>
    <mergeCell ref="AS81:AZ81"/>
    <mergeCell ref="D81:AB81"/>
    <mergeCell ref="A81:C81"/>
    <mergeCell ref="A82:C82"/>
    <mergeCell ref="A83:C83"/>
    <mergeCell ref="AC81:AJ81"/>
    <mergeCell ref="AC82:AJ82"/>
    <mergeCell ref="AC83:AJ83"/>
    <mergeCell ref="AW199:BD199"/>
    <mergeCell ref="BE199:BL199"/>
    <mergeCell ref="A161:F161"/>
    <mergeCell ref="A144:BL144"/>
    <mergeCell ref="BE163:BL163"/>
    <mergeCell ref="BE165:BL165"/>
    <mergeCell ref="A165:F165"/>
    <mergeCell ref="G164:Y164"/>
    <mergeCell ref="G161:Y161"/>
    <mergeCell ref="AO163:AV163"/>
    <mergeCell ref="AS84:AZ84"/>
    <mergeCell ref="AS102:AZ102"/>
    <mergeCell ref="A84:C84"/>
    <mergeCell ref="D82:AB82"/>
    <mergeCell ref="D83:AB83"/>
    <mergeCell ref="AC84:AJ84"/>
    <mergeCell ref="AS82:AZ82"/>
    <mergeCell ref="AS83:AZ83"/>
    <mergeCell ref="AK98:AR98"/>
    <mergeCell ref="A88:C88"/>
    <mergeCell ref="AC101:AJ101"/>
    <mergeCell ref="AS96:AZ96"/>
    <mergeCell ref="D84:AB84"/>
    <mergeCell ref="AK84:AR84"/>
    <mergeCell ref="AS103:AZ103"/>
    <mergeCell ref="AC103:AJ103"/>
    <mergeCell ref="AK94:AR94"/>
    <mergeCell ref="AK95:AR95"/>
    <mergeCell ref="AK96:AR96"/>
    <mergeCell ref="AS88:AZ88"/>
    <mergeCell ref="AK91:AR91"/>
    <mergeCell ref="AK92:AR92"/>
    <mergeCell ref="AK93:AR93"/>
    <mergeCell ref="AS99:AZ99"/>
    <mergeCell ref="AS100:AZ100"/>
    <mergeCell ref="AS101:AZ101"/>
    <mergeCell ref="AS97:AZ97"/>
    <mergeCell ref="A91:C91"/>
    <mergeCell ref="A92:C92"/>
    <mergeCell ref="AS109:AZ109"/>
    <mergeCell ref="AS110:AZ110"/>
    <mergeCell ref="AS111:AZ111"/>
    <mergeCell ref="AS91:AZ91"/>
    <mergeCell ref="AS92:AZ92"/>
    <mergeCell ref="AS93:AZ93"/>
    <mergeCell ref="AS94:AZ94"/>
    <mergeCell ref="AS95:AZ95"/>
    <mergeCell ref="AC97:AJ97"/>
    <mergeCell ref="AC98:AJ98"/>
    <mergeCell ref="AC99:AJ99"/>
    <mergeCell ref="AS106:AZ106"/>
    <mergeCell ref="AS107:AZ107"/>
    <mergeCell ref="AC105:AJ105"/>
    <mergeCell ref="AC106:AJ106"/>
    <mergeCell ref="AC104:AJ104"/>
    <mergeCell ref="AC102:AJ102"/>
    <mergeCell ref="AC100:AJ100"/>
    <mergeCell ref="AS108:AZ108"/>
    <mergeCell ref="AC107:AJ107"/>
    <mergeCell ref="AK107:AR107"/>
    <mergeCell ref="AK108:AR108"/>
    <mergeCell ref="AS98:AZ98"/>
    <mergeCell ref="D97:AB97"/>
    <mergeCell ref="D98:AB98"/>
    <mergeCell ref="D99:AB99"/>
    <mergeCell ref="D100:AB100"/>
    <mergeCell ref="D105:AB105"/>
    <mergeCell ref="AS112:AZ112"/>
    <mergeCell ref="AC91:AJ91"/>
    <mergeCell ref="AC92:AJ92"/>
    <mergeCell ref="AC93:AJ93"/>
    <mergeCell ref="AC94:AJ94"/>
    <mergeCell ref="AC95:AJ95"/>
    <mergeCell ref="AC96:AJ96"/>
    <mergeCell ref="AK104:AR104"/>
    <mergeCell ref="AK105:AR105"/>
    <mergeCell ref="AK106:AR106"/>
    <mergeCell ref="D91:AB91"/>
    <mergeCell ref="D92:AB92"/>
    <mergeCell ref="D93:AB93"/>
    <mergeCell ref="D94:AB94"/>
    <mergeCell ref="D95:AB95"/>
    <mergeCell ref="D96:AB96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K99:AR99"/>
    <mergeCell ref="AK100:AR100"/>
    <mergeCell ref="AK101:AR101"/>
    <mergeCell ref="AK102:AR102"/>
    <mergeCell ref="D101:AB101"/>
    <mergeCell ref="D102:AB102"/>
    <mergeCell ref="D103:AB103"/>
    <mergeCell ref="AK103:AR103"/>
    <mergeCell ref="D104:AB104"/>
    <mergeCell ref="A106:C106"/>
    <mergeCell ref="A107:C107"/>
    <mergeCell ref="A108:C108"/>
    <mergeCell ref="A109:C109"/>
    <mergeCell ref="D106:AB106"/>
    <mergeCell ref="AC108:AJ108"/>
    <mergeCell ref="AC109:AJ109"/>
    <mergeCell ref="D107:AB107"/>
    <mergeCell ref="D108:AB108"/>
    <mergeCell ref="D109:AB109"/>
    <mergeCell ref="AK109:AR109"/>
    <mergeCell ref="AK110:AR110"/>
    <mergeCell ref="AK111:AR111"/>
    <mergeCell ref="AK112:AR112"/>
    <mergeCell ref="AC110:AJ110"/>
    <mergeCell ref="AC111:AJ111"/>
    <mergeCell ref="AC112:AJ112"/>
    <mergeCell ref="D110:AB110"/>
    <mergeCell ref="D111:AB111"/>
    <mergeCell ref="D112:AB112"/>
    <mergeCell ref="A110:C110"/>
    <mergeCell ref="A111:C111"/>
    <mergeCell ref="A112:C112"/>
    <mergeCell ref="A113:C113"/>
    <mergeCell ref="A114:C114"/>
    <mergeCell ref="A115:C115"/>
    <mergeCell ref="A116:C116"/>
    <mergeCell ref="D113:AB113"/>
    <mergeCell ref="AK113:AR113"/>
    <mergeCell ref="AK114:AR114"/>
    <mergeCell ref="AC114:AJ114"/>
    <mergeCell ref="AC115:AJ115"/>
    <mergeCell ref="AC116:AJ116"/>
    <mergeCell ref="D114:AB114"/>
    <mergeCell ref="D115:AB115"/>
    <mergeCell ref="AC113:AJ113"/>
    <mergeCell ref="AC117:AJ117"/>
    <mergeCell ref="AC118:AJ118"/>
    <mergeCell ref="AS113:AZ113"/>
    <mergeCell ref="AS114:AZ114"/>
    <mergeCell ref="AS115:AZ115"/>
    <mergeCell ref="AS116:AZ116"/>
    <mergeCell ref="AK115:AR115"/>
    <mergeCell ref="AK116:AR116"/>
    <mergeCell ref="AK117:AR117"/>
    <mergeCell ref="AK118:AR118"/>
    <mergeCell ref="AS117:AZ117"/>
    <mergeCell ref="AS118:AZ118"/>
    <mergeCell ref="AS119:AZ119"/>
    <mergeCell ref="AS120:AZ120"/>
    <mergeCell ref="AS121:AZ121"/>
    <mergeCell ref="AS122:AZ122"/>
    <mergeCell ref="AK119:AR119"/>
    <mergeCell ref="AK120:AR120"/>
    <mergeCell ref="AK121:AR121"/>
    <mergeCell ref="AK122:AR122"/>
    <mergeCell ref="AC119:AJ119"/>
    <mergeCell ref="AC120:AJ120"/>
    <mergeCell ref="AC121:AJ121"/>
    <mergeCell ref="AC122:AJ122"/>
    <mergeCell ref="AC123:AJ123"/>
    <mergeCell ref="AC124:AJ124"/>
    <mergeCell ref="D122:AB122"/>
    <mergeCell ref="D123:AB123"/>
    <mergeCell ref="D124:AB124"/>
    <mergeCell ref="AC125:AJ125"/>
    <mergeCell ref="AC126:AJ126"/>
    <mergeCell ref="AC127:AJ127"/>
    <mergeCell ref="D125:AB125"/>
    <mergeCell ref="D126:AB126"/>
    <mergeCell ref="D127:AB127"/>
    <mergeCell ref="D116:AB116"/>
    <mergeCell ref="D117:AB117"/>
    <mergeCell ref="D118:AB118"/>
    <mergeCell ref="D119:AB119"/>
    <mergeCell ref="D120:AB120"/>
    <mergeCell ref="D121:AB121"/>
    <mergeCell ref="A117:C117"/>
    <mergeCell ref="A118:C118"/>
    <mergeCell ref="A119:C119"/>
    <mergeCell ref="A120:C120"/>
    <mergeCell ref="A121:C121"/>
    <mergeCell ref="A122:C122"/>
    <mergeCell ref="AK123:AR123"/>
    <mergeCell ref="AK124:AR124"/>
    <mergeCell ref="AK125:AR125"/>
    <mergeCell ref="AK126:AR126"/>
    <mergeCell ref="AK127:AR127"/>
    <mergeCell ref="AK128:AR128"/>
    <mergeCell ref="AS123:AZ123"/>
    <mergeCell ref="AS124:AZ124"/>
    <mergeCell ref="AS125:AZ125"/>
    <mergeCell ref="AS126:AZ126"/>
    <mergeCell ref="AS127:AZ127"/>
    <mergeCell ref="AS128:AZ128"/>
    <mergeCell ref="A123:C123"/>
    <mergeCell ref="A124:C124"/>
    <mergeCell ref="A125:C125"/>
    <mergeCell ref="A126:C126"/>
    <mergeCell ref="A127:C127"/>
    <mergeCell ref="A128:C128"/>
    <mergeCell ref="D128:AB128"/>
    <mergeCell ref="AK129:AR129"/>
    <mergeCell ref="AK130:AR130"/>
    <mergeCell ref="AC128:AJ128"/>
    <mergeCell ref="AC129:AJ129"/>
    <mergeCell ref="AC130:AJ130"/>
    <mergeCell ref="AS129:AZ129"/>
    <mergeCell ref="AS130:AZ130"/>
    <mergeCell ref="AS131:AZ131"/>
    <mergeCell ref="D129:AB129"/>
    <mergeCell ref="D130:AB130"/>
    <mergeCell ref="D131:AB131"/>
    <mergeCell ref="AC131:AJ131"/>
    <mergeCell ref="A129:C129"/>
    <mergeCell ref="A130:C130"/>
    <mergeCell ref="A131:C131"/>
    <mergeCell ref="A132:C132"/>
    <mergeCell ref="AC132:AJ132"/>
    <mergeCell ref="AK131:AR131"/>
    <mergeCell ref="AC134:AJ134"/>
    <mergeCell ref="AK132:AR132"/>
    <mergeCell ref="AK133:AR133"/>
    <mergeCell ref="AK134:AR134"/>
    <mergeCell ref="AK135:AR135"/>
    <mergeCell ref="D132:AB132"/>
    <mergeCell ref="AS132:AZ132"/>
    <mergeCell ref="AS133:AZ133"/>
    <mergeCell ref="AS134:AZ134"/>
    <mergeCell ref="AS135:AZ135"/>
    <mergeCell ref="A133:C133"/>
    <mergeCell ref="D133:AB133"/>
    <mergeCell ref="D134:AB134"/>
    <mergeCell ref="D135:AB135"/>
    <mergeCell ref="AC135:AJ135"/>
    <mergeCell ref="AC133:AJ133"/>
    <mergeCell ref="AC136:AJ136"/>
    <mergeCell ref="AC137:AJ137"/>
    <mergeCell ref="AC138:AJ138"/>
    <mergeCell ref="AK136:AR136"/>
    <mergeCell ref="AK137:AR137"/>
    <mergeCell ref="AS136:AZ136"/>
    <mergeCell ref="AS137:AZ137"/>
    <mergeCell ref="D136:AB136"/>
    <mergeCell ref="A134:C134"/>
    <mergeCell ref="A135:C135"/>
    <mergeCell ref="A136:C136"/>
    <mergeCell ref="A137:C137"/>
    <mergeCell ref="A138:C138"/>
    <mergeCell ref="A139:C139"/>
    <mergeCell ref="A140:C140"/>
    <mergeCell ref="D137:AB137"/>
    <mergeCell ref="AK138:AR138"/>
    <mergeCell ref="AK139:AR139"/>
    <mergeCell ref="AK140:AR140"/>
    <mergeCell ref="D138:AB138"/>
    <mergeCell ref="AC139:AJ139"/>
    <mergeCell ref="AC140:AJ140"/>
    <mergeCell ref="AK141:AR141"/>
    <mergeCell ref="AS138:AZ138"/>
    <mergeCell ref="AS139:AZ139"/>
    <mergeCell ref="AS140:AZ140"/>
    <mergeCell ref="AS141:AZ141"/>
    <mergeCell ref="AW169:BD169"/>
    <mergeCell ref="AO166:AV166"/>
    <mergeCell ref="AW166:BD166"/>
    <mergeCell ref="AW165:BD165"/>
    <mergeCell ref="AR157:AY157"/>
    <mergeCell ref="AC141:AJ141"/>
    <mergeCell ref="D139:AB139"/>
    <mergeCell ref="D140:AB140"/>
    <mergeCell ref="D141:AB141"/>
    <mergeCell ref="A141:C141"/>
    <mergeCell ref="G169:Y169"/>
    <mergeCell ref="A169:F169"/>
    <mergeCell ref="Z169:AD169"/>
    <mergeCell ref="AE169:AN169"/>
    <mergeCell ref="A166:F166"/>
    <mergeCell ref="A174:F174"/>
    <mergeCell ref="Z174:AD174"/>
    <mergeCell ref="AE174:AN174"/>
    <mergeCell ref="A167:F167"/>
    <mergeCell ref="G168:Y168"/>
    <mergeCell ref="BE172:BL172"/>
    <mergeCell ref="D85:AB85"/>
    <mergeCell ref="A85:C85"/>
    <mergeCell ref="AC85:AJ85"/>
    <mergeCell ref="AS85:AZ85"/>
    <mergeCell ref="AK85:AR85"/>
    <mergeCell ref="G199:Y199"/>
    <mergeCell ref="Z199:AD199"/>
    <mergeCell ref="AE199:AN199"/>
    <mergeCell ref="A199:F199"/>
    <mergeCell ref="AO199:AV199"/>
    <mergeCell ref="AB156:AI156"/>
    <mergeCell ref="AJ150:AQ150"/>
    <mergeCell ref="AJ154:AQ154"/>
    <mergeCell ref="D150:AA150"/>
    <mergeCell ref="AB150:AI150"/>
    <mergeCell ref="AB151:AI151"/>
    <mergeCell ref="AB152:AI152"/>
    <mergeCell ref="AB153:AI153"/>
    <mergeCell ref="AB154:AI154"/>
    <mergeCell ref="D153:AA153"/>
    <mergeCell ref="AR156:AY156"/>
    <mergeCell ref="AR150:AY150"/>
    <mergeCell ref="AR151:AY151"/>
    <mergeCell ref="AR152:AY152"/>
    <mergeCell ref="AR153:AY153"/>
    <mergeCell ref="AR154:AY154"/>
    <mergeCell ref="AR155:AY155"/>
    <mergeCell ref="A150:C150"/>
    <mergeCell ref="A151:C151"/>
    <mergeCell ref="A152:C152"/>
    <mergeCell ref="A153:C153"/>
    <mergeCell ref="A154:C154"/>
    <mergeCell ref="D155:AA155"/>
    <mergeCell ref="A155:C155"/>
    <mergeCell ref="D154:AA154"/>
    <mergeCell ref="AJ155:AQ155"/>
    <mergeCell ref="D156:AA156"/>
    <mergeCell ref="AJ156:AQ156"/>
    <mergeCell ref="A156:C156"/>
    <mergeCell ref="D151:AA151"/>
    <mergeCell ref="AJ151:AQ151"/>
    <mergeCell ref="D152:AA152"/>
    <mergeCell ref="AJ152:AQ152"/>
    <mergeCell ref="AJ153:AQ153"/>
    <mergeCell ref="AB155:AI155"/>
  </mergeCells>
  <phoneticPr fontId="0" type="noConversion"/>
  <conditionalFormatting sqref="H163:L164 G160:G164 G202:G205 H204:L205 G205:L205 G207:G208 G224:G225 G225:L225 G274:G275">
    <cfRule type="cellIs" dxfId="157" priority="299" stopIfTrue="1" operator="equal">
      <formula>$G159</formula>
    </cfRule>
  </conditionalFormatting>
  <conditionalFormatting sqref="G180:L180 G159 G167:G327 D142:I142 D85">
    <cfRule type="cellIs" dxfId="156" priority="300" stopIfTrue="1" operator="equal">
      <formula>#REF!</formula>
    </cfRule>
  </conditionalFormatting>
  <conditionalFormatting sqref="A159:F327">
    <cfRule type="cellIs" dxfId="155" priority="301" stopIfTrue="1" operator="equal">
      <formula>0</formula>
    </cfRule>
  </conditionalFormatting>
  <conditionalFormatting sqref="G170 G257">
    <cfRule type="cellIs" dxfId="154" priority="307" stopIfTrue="1" operator="equal">
      <formula>$G165</formula>
    </cfRule>
  </conditionalFormatting>
  <conditionalFormatting sqref="G206:L206 G164:G166 G209 G226 G255 G276">
    <cfRule type="cellIs" dxfId="153" priority="309" stopIfTrue="1" operator="equal">
      <formula>$G162</formula>
    </cfRule>
  </conditionalFormatting>
  <conditionalFormatting sqref="G173:G174">
    <cfRule type="cellIs" dxfId="152" priority="314" stopIfTrue="1" operator="equal">
      <formula>$G164</formula>
    </cfRule>
  </conditionalFormatting>
  <conditionalFormatting sqref="H170:L170 G170:G172 G175">
    <cfRule type="cellIs" dxfId="151" priority="351" stopIfTrue="1" operator="equal">
      <formula>$G160</formula>
    </cfRule>
  </conditionalFormatting>
  <conditionalFormatting sqref="G175:G179">
    <cfRule type="cellIs" dxfId="150" priority="362" stopIfTrue="1" operator="equal">
      <formula>$G162</formula>
    </cfRule>
  </conditionalFormatting>
  <conditionalFormatting sqref="D55">
    <cfRule type="cellIs" dxfId="149" priority="433" stopIfTrue="1" operator="equal">
      <formula>#REF!</formula>
    </cfRule>
  </conditionalFormatting>
  <conditionalFormatting sqref="G214:G217 G311 G263:G267 G282:G283 D88:D141 D85">
    <cfRule type="cellIs" dxfId="148" priority="473" stopIfTrue="1" operator="equal">
      <formula>#REF!</formula>
    </cfRule>
  </conditionalFormatting>
  <conditionalFormatting sqref="D86:D87">
    <cfRule type="cellIs" dxfId="147" priority="521" stopIfTrue="1" operator="equal">
      <formula>#REF!</formula>
    </cfRule>
  </conditionalFormatting>
  <conditionalFormatting sqref="G263 G214">
    <cfRule type="cellIs" dxfId="146" priority="533" stopIfTrue="1" operator="equal">
      <formula>#REF!</formula>
    </cfRule>
  </conditionalFormatting>
  <conditionalFormatting sqref="G221 G237 G249 G201 G271 G288 G300 G316 G175 G180 D54">
    <cfRule type="cellIs" dxfId="145" priority="545" stopIfTrue="1" operator="equal">
      <formula>#REF!</formula>
    </cfRule>
  </conditionalFormatting>
  <conditionalFormatting sqref="D56">
    <cfRule type="cellIs" dxfId="144" priority="239" stopIfTrue="1" operator="equal">
      <formula>$D55</formula>
    </cfRule>
  </conditionalFormatting>
  <conditionalFormatting sqref="D56">
    <cfRule type="cellIs" dxfId="143" priority="562" stopIfTrue="1" operator="equal">
      <formula>#REF!</formula>
    </cfRule>
  </conditionalFormatting>
  <conditionalFormatting sqref="G268 G258:G262 G218 G210:G213 G308 G279:G280">
    <cfRule type="cellIs" dxfId="142" priority="652" stopIfTrue="1" operator="equal">
      <formula>#REF!</formula>
    </cfRule>
  </conditionalFormatting>
  <conditionalFormatting sqref="G263 G214 G176:G177">
    <cfRule type="cellIs" dxfId="141" priority="668" stopIfTrue="1" operator="equal">
      <formula>#REF!</formula>
    </cfRule>
  </conditionalFormatting>
  <conditionalFormatting sqref="G242 G245 G228 G232:G233 G265:G266 G217 G278:G279 G293 G296 G307:G308 G312 G321 G324 G181:G197 G179 G285 G283">
    <cfRule type="cellIs" dxfId="140" priority="717" stopIfTrue="1" operator="equal">
      <formula>#REF!</formula>
    </cfRule>
  </conditionalFormatting>
  <conditionalFormatting sqref="H175:L175">
    <cfRule type="cellIs" dxfId="139" priority="736" stopIfTrue="1" operator="equal">
      <formula>$G162</formula>
    </cfRule>
  </conditionalFormatting>
  <conditionalFormatting sqref="G176:G177">
    <cfRule type="cellIs" dxfId="138" priority="786" stopIfTrue="1" operator="equal">
      <formula>#REF!</formula>
    </cfRule>
  </conditionalFormatting>
  <conditionalFormatting sqref="G180">
    <cfRule type="cellIs" dxfId="137" priority="788" stopIfTrue="1" operator="equal">
      <formula>$G170</formula>
    </cfRule>
  </conditionalFormatting>
  <conditionalFormatting sqref="G171:G172 G209">
    <cfRule type="cellIs" dxfId="136" priority="791" stopIfTrue="1" operator="equal">
      <formula>$G167</formula>
    </cfRule>
  </conditionalFormatting>
  <conditionalFormatting sqref="G176:G177">
    <cfRule type="cellIs" dxfId="135" priority="792" stopIfTrue="1" operator="equal">
      <formula>$G167</formula>
    </cfRule>
  </conditionalFormatting>
  <conditionalFormatting sqref="G206:G208 G227 G254 G257">
    <cfRule type="cellIs" dxfId="134" priority="204" stopIfTrue="1" operator="equal">
      <formula>$G203</formula>
    </cfRule>
  </conditionalFormatting>
  <conditionalFormatting sqref="G242:G245 G228:G233 G265:G266 G217 G293:G296 G307:G312 G321:G324 G179 G278:G283">
    <cfRule type="cellIs" dxfId="133" priority="193" stopIfTrue="1" operator="equal">
      <formula>#REF!</formula>
    </cfRule>
  </conditionalFormatting>
  <conditionalFormatting sqref="D90:D141 D85">
    <cfRule type="cellIs" dxfId="132" priority="192" stopIfTrue="1" operator="equal">
      <formula>#REF!</formula>
    </cfRule>
  </conditionalFormatting>
  <conditionalFormatting sqref="G218">
    <cfRule type="cellIs" dxfId="131" priority="829" stopIfTrue="1" operator="equal">
      <formula>$G204</formula>
    </cfRule>
  </conditionalFormatting>
  <conditionalFormatting sqref="G176:G177">
    <cfRule type="cellIs" dxfId="130" priority="838" stopIfTrue="1" operator="equal">
      <formula>$G164</formula>
    </cfRule>
  </conditionalFormatting>
  <conditionalFormatting sqref="G181">
    <cfRule type="cellIs" dxfId="129" priority="191" stopIfTrue="1" operator="equal">
      <formula>$G176</formula>
    </cfRule>
  </conditionalFormatting>
  <conditionalFormatting sqref="G205">
    <cfRule type="cellIs" dxfId="128" priority="186" stopIfTrue="1" operator="equal">
      <formula>$G203</formula>
    </cfRule>
  </conditionalFormatting>
  <conditionalFormatting sqref="G173:G174 G210:G213">
    <cfRule type="cellIs" dxfId="127" priority="848" stopIfTrue="1" operator="equal">
      <formula>$G165</formula>
    </cfRule>
  </conditionalFormatting>
  <conditionalFormatting sqref="G215:G217">
    <cfRule type="cellIs" dxfId="126" priority="853" stopIfTrue="1" operator="equal">
      <formula>$G206</formula>
    </cfRule>
  </conditionalFormatting>
  <conditionalFormatting sqref="G208">
    <cfRule type="cellIs" dxfId="125" priority="184" stopIfTrue="1" operator="equal">
      <formula>$G206</formula>
    </cfRule>
  </conditionalFormatting>
  <conditionalFormatting sqref="G208">
    <cfRule type="cellIs" dxfId="124" priority="183" stopIfTrue="1" operator="equal">
      <formula>$G205</formula>
    </cfRule>
  </conditionalFormatting>
  <conditionalFormatting sqref="G208">
    <cfRule type="cellIs" dxfId="123" priority="182" stopIfTrue="1" operator="equal">
      <formula>$G207</formula>
    </cfRule>
  </conditionalFormatting>
  <conditionalFormatting sqref="G208">
    <cfRule type="cellIs" dxfId="122" priority="181" stopIfTrue="1" operator="equal">
      <formula>$G206</formula>
    </cfRule>
  </conditionalFormatting>
  <conditionalFormatting sqref="G209">
    <cfRule type="cellIs" dxfId="121" priority="180" stopIfTrue="1" operator="equal">
      <formula>$G206</formula>
    </cfRule>
  </conditionalFormatting>
  <conditionalFormatting sqref="G209">
    <cfRule type="cellIs" dxfId="120" priority="179" stopIfTrue="1" operator="equal">
      <formula>$G205</formula>
    </cfRule>
  </conditionalFormatting>
  <conditionalFormatting sqref="G209">
    <cfRule type="cellIs" dxfId="119" priority="178" stopIfTrue="1" operator="equal">
      <formula>$G206</formula>
    </cfRule>
  </conditionalFormatting>
  <conditionalFormatting sqref="G209">
    <cfRule type="cellIs" dxfId="118" priority="177" stopIfTrue="1" operator="equal">
      <formula>$G205</formula>
    </cfRule>
  </conditionalFormatting>
  <conditionalFormatting sqref="G209">
    <cfRule type="cellIs" dxfId="117" priority="176" stopIfTrue="1" operator="equal">
      <formula>$G207</formula>
    </cfRule>
  </conditionalFormatting>
  <conditionalFormatting sqref="G209">
    <cfRule type="cellIs" dxfId="116" priority="175" stopIfTrue="1" operator="equal">
      <formula>$G206</formula>
    </cfRule>
  </conditionalFormatting>
  <conditionalFormatting sqref="G209">
    <cfRule type="cellIs" dxfId="115" priority="174" stopIfTrue="1" operator="equal">
      <formula>$G207</formula>
    </cfRule>
  </conditionalFormatting>
  <conditionalFormatting sqref="G209">
    <cfRule type="cellIs" dxfId="114" priority="173" stopIfTrue="1" operator="equal">
      <formula>$G206</formula>
    </cfRule>
  </conditionalFormatting>
  <conditionalFormatting sqref="G214">
    <cfRule type="cellIs" dxfId="113" priority="856" stopIfTrue="1" operator="equal">
      <formula>$G204</formula>
    </cfRule>
  </conditionalFormatting>
  <conditionalFormatting sqref="G234 G246 G284:G285 G297 G313 G325">
    <cfRule type="cellIs" dxfId="112" priority="170" stopIfTrue="1" operator="equal">
      <formula>#REF!</formula>
    </cfRule>
  </conditionalFormatting>
  <conditionalFormatting sqref="G229:G230">
    <cfRule type="cellIs" dxfId="111" priority="167" stopIfTrue="1" operator="equal">
      <formula>$G223</formula>
    </cfRule>
  </conditionalFormatting>
  <conditionalFormatting sqref="G234">
    <cfRule type="cellIs" dxfId="110" priority="166" stopIfTrue="1" operator="equal">
      <formula>$G224</formula>
    </cfRule>
  </conditionalFormatting>
  <conditionalFormatting sqref="G231">
    <cfRule type="cellIs" dxfId="109" priority="165" stopIfTrue="1" operator="equal">
      <formula>$G224</formula>
    </cfRule>
  </conditionalFormatting>
  <conditionalFormatting sqref="G222:G223">
    <cfRule type="cellIs" dxfId="108" priority="163" stopIfTrue="1" operator="equal">
      <formula>$G221</formula>
    </cfRule>
  </conditionalFormatting>
  <conditionalFormatting sqref="G226">
    <cfRule type="cellIs" dxfId="107" priority="161" stopIfTrue="1" operator="equal">
      <formula>$G221</formula>
    </cfRule>
  </conditionalFormatting>
  <conditionalFormatting sqref="G226">
    <cfRule type="cellIs" dxfId="106" priority="160" stopIfTrue="1" operator="equal">
      <formula>$G222</formula>
    </cfRule>
  </conditionalFormatting>
  <conditionalFormatting sqref="G225">
    <cfRule type="cellIs" dxfId="105" priority="159" stopIfTrue="1" operator="equal">
      <formula>$G223</formula>
    </cfRule>
  </conditionalFormatting>
  <conditionalFormatting sqref="G240">
    <cfRule type="cellIs" dxfId="104" priority="158" stopIfTrue="1" operator="equal">
      <formula>$G239</formula>
    </cfRule>
  </conditionalFormatting>
  <conditionalFormatting sqref="G241">
    <cfRule type="cellIs" dxfId="103" priority="157" stopIfTrue="1" operator="equal">
      <formula>$G240</formula>
    </cfRule>
  </conditionalFormatting>
  <conditionalFormatting sqref="G243">
    <cfRule type="cellIs" dxfId="102" priority="151" stopIfTrue="1" operator="equal">
      <formula>$G239</formula>
    </cfRule>
  </conditionalFormatting>
  <conditionalFormatting sqref="G246">
    <cfRule type="cellIs" dxfId="101" priority="150" stopIfTrue="1" operator="equal">
      <formula>$G240</formula>
    </cfRule>
  </conditionalFormatting>
  <conditionalFormatting sqref="G244">
    <cfRule type="cellIs" dxfId="100" priority="149" stopIfTrue="1" operator="equal">
      <formula>$G240</formula>
    </cfRule>
  </conditionalFormatting>
  <conditionalFormatting sqref="G238:G239">
    <cfRule type="cellIs" dxfId="99" priority="148" stopIfTrue="1" operator="equal">
      <formula>$G237</formula>
    </cfRule>
  </conditionalFormatting>
  <conditionalFormatting sqref="G241">
    <cfRule type="cellIs" dxfId="98" priority="147" stopIfTrue="1" operator="equal">
      <formula>$G237</formula>
    </cfRule>
  </conditionalFormatting>
  <conditionalFormatting sqref="G241">
    <cfRule type="cellIs" dxfId="97" priority="146" stopIfTrue="1" operator="equal">
      <formula>$G238</formula>
    </cfRule>
  </conditionalFormatting>
  <conditionalFormatting sqref="G250:G253 H252:L253">
    <cfRule type="cellIs" dxfId="96" priority="144" stopIfTrue="1" operator="equal">
      <formula>$G249</formula>
    </cfRule>
  </conditionalFormatting>
  <conditionalFormatting sqref="G254:L254">
    <cfRule type="cellIs" dxfId="95" priority="143" stopIfTrue="1" operator="equal">
      <formula>$G252</formula>
    </cfRule>
  </conditionalFormatting>
  <conditionalFormatting sqref="G256">
    <cfRule type="cellIs" dxfId="94" priority="133" stopIfTrue="1" operator="equal">
      <formula>$G253</formula>
    </cfRule>
  </conditionalFormatting>
  <conditionalFormatting sqref="G268">
    <cfRule type="cellIs" dxfId="93" priority="130" stopIfTrue="1" operator="equal">
      <formula>$G252</formula>
    </cfRule>
  </conditionalFormatting>
  <conditionalFormatting sqref="G253">
    <cfRule type="cellIs" dxfId="92" priority="128" stopIfTrue="1" operator="equal">
      <formula>$G251</formula>
    </cfRule>
  </conditionalFormatting>
  <conditionalFormatting sqref="G258:G262">
    <cfRule type="cellIs" dxfId="91" priority="127" stopIfTrue="1" operator="equal">
      <formula>$G250</formula>
    </cfRule>
  </conditionalFormatting>
  <conditionalFormatting sqref="G264:G267">
    <cfRule type="cellIs" dxfId="90" priority="126" stopIfTrue="1" operator="equal">
      <formula>$G254</formula>
    </cfRule>
  </conditionalFormatting>
  <conditionalFormatting sqref="G255">
    <cfRule type="cellIs" dxfId="89" priority="125" stopIfTrue="1" operator="equal">
      <formula>$G254</formula>
    </cfRule>
  </conditionalFormatting>
  <conditionalFormatting sqref="G255">
    <cfRule type="cellIs" dxfId="88" priority="124" stopIfTrue="1" operator="equal">
      <formula>$G253</formula>
    </cfRule>
  </conditionalFormatting>
  <conditionalFormatting sqref="G255">
    <cfRule type="cellIs" dxfId="87" priority="122" stopIfTrue="1" operator="equal">
      <formula>$G254</formula>
    </cfRule>
  </conditionalFormatting>
  <conditionalFormatting sqref="G256">
    <cfRule type="cellIs" dxfId="86" priority="121" stopIfTrue="1" operator="equal">
      <formula>$G254</formula>
    </cfRule>
  </conditionalFormatting>
  <conditionalFormatting sqref="G256">
    <cfRule type="cellIs" dxfId="85" priority="120" stopIfTrue="1" operator="equal">
      <formula>$G253</formula>
    </cfRule>
  </conditionalFormatting>
  <conditionalFormatting sqref="G256">
    <cfRule type="cellIs" dxfId="84" priority="119" stopIfTrue="1" operator="equal">
      <formula>$G254</formula>
    </cfRule>
  </conditionalFormatting>
  <conditionalFormatting sqref="G256">
    <cfRule type="cellIs" dxfId="83" priority="118" stopIfTrue="1" operator="equal">
      <formula>$G253</formula>
    </cfRule>
  </conditionalFormatting>
  <conditionalFormatting sqref="G256">
    <cfRule type="cellIs" dxfId="82" priority="116" stopIfTrue="1" operator="equal">
      <formula>$G254</formula>
    </cfRule>
  </conditionalFormatting>
  <conditionalFormatting sqref="G256">
    <cfRule type="cellIs" dxfId="81" priority="114" stopIfTrue="1" operator="equal">
      <formula>$G254</formula>
    </cfRule>
  </conditionalFormatting>
  <conditionalFormatting sqref="G263">
    <cfRule type="cellIs" dxfId="80" priority="113" stopIfTrue="1" operator="equal">
      <formula>$G252</formula>
    </cfRule>
  </conditionalFormatting>
  <conditionalFormatting sqref="G255">
    <cfRule type="cellIs" dxfId="79" priority="111" stopIfTrue="1" operator="equal">
      <formula>$G254</formula>
    </cfRule>
  </conditionalFormatting>
  <conditionalFormatting sqref="G255">
    <cfRule type="cellIs" dxfId="78" priority="110" stopIfTrue="1" operator="equal">
      <formula>$G252</formula>
    </cfRule>
  </conditionalFormatting>
  <conditionalFormatting sqref="G255">
    <cfRule type="cellIs" dxfId="77" priority="109" stopIfTrue="1" operator="equal">
      <formula>$G253</formula>
    </cfRule>
  </conditionalFormatting>
  <conditionalFormatting sqref="G255">
    <cfRule type="cellIs" dxfId="76" priority="108" stopIfTrue="1" operator="equal">
      <formula>$G252</formula>
    </cfRule>
  </conditionalFormatting>
  <conditionalFormatting sqref="G255">
    <cfRule type="cellIs" dxfId="75" priority="107" stopIfTrue="1" operator="equal">
      <formula>$G253</formula>
    </cfRule>
  </conditionalFormatting>
  <conditionalFormatting sqref="G255">
    <cfRule type="cellIs" dxfId="74" priority="106" stopIfTrue="1" operator="equal">
      <formula>$G252</formula>
    </cfRule>
  </conditionalFormatting>
  <conditionalFormatting sqref="G255">
    <cfRule type="cellIs" dxfId="73" priority="105" stopIfTrue="1" operator="equal">
      <formula>$G254</formula>
    </cfRule>
  </conditionalFormatting>
  <conditionalFormatting sqref="G255">
    <cfRule type="cellIs" dxfId="72" priority="104" stopIfTrue="1" operator="equal">
      <formula>$G253</formula>
    </cfRule>
  </conditionalFormatting>
  <conditionalFormatting sqref="G255">
    <cfRule type="cellIs" dxfId="71" priority="103" stopIfTrue="1" operator="equal">
      <formula>$G254</formula>
    </cfRule>
  </conditionalFormatting>
  <conditionalFormatting sqref="G255">
    <cfRule type="cellIs" dxfId="70" priority="102" stopIfTrue="1" operator="equal">
      <formula>$G253</formula>
    </cfRule>
  </conditionalFormatting>
  <conditionalFormatting sqref="G255">
    <cfRule type="cellIs" dxfId="69" priority="918" stopIfTrue="1" operator="equal">
      <formula>$G257</formula>
    </cfRule>
  </conditionalFormatting>
  <conditionalFormatting sqref="G256">
    <cfRule type="cellIs" dxfId="68" priority="920" stopIfTrue="1" operator="equal">
      <formula>$G257</formula>
    </cfRule>
  </conditionalFormatting>
  <conditionalFormatting sqref="G216">
    <cfRule type="cellIs" dxfId="67" priority="99" stopIfTrue="1" operator="equal">
      <formula>$G203</formula>
    </cfRule>
  </conditionalFormatting>
  <conditionalFormatting sqref="G267">
    <cfRule type="cellIs" dxfId="66" priority="94" stopIfTrue="1" operator="equal">
      <formula>$G257</formula>
    </cfRule>
  </conditionalFormatting>
  <conditionalFormatting sqref="G277">
    <cfRule type="cellIs" dxfId="65" priority="88" stopIfTrue="1" operator="equal">
      <formula>$G274</formula>
    </cfRule>
  </conditionalFormatting>
  <conditionalFormatting sqref="G280">
    <cfRule type="cellIs" dxfId="64" priority="87" stopIfTrue="1" operator="equal">
      <formula>$G273</formula>
    </cfRule>
  </conditionalFormatting>
  <conditionalFormatting sqref="G284:G285">
    <cfRule type="cellIs" dxfId="63" priority="86" stopIfTrue="1" operator="equal">
      <formula>$G274</formula>
    </cfRule>
  </conditionalFormatting>
  <conditionalFormatting sqref="G281:G282">
    <cfRule type="cellIs" dxfId="62" priority="85" stopIfTrue="1" operator="equal">
      <formula>$G274</formula>
    </cfRule>
  </conditionalFormatting>
  <conditionalFormatting sqref="G272:G273">
    <cfRule type="cellIs" dxfId="61" priority="84" stopIfTrue="1" operator="equal">
      <formula>$G271</formula>
    </cfRule>
  </conditionalFormatting>
  <conditionalFormatting sqref="G277">
    <cfRule type="cellIs" dxfId="60" priority="83" stopIfTrue="1" operator="equal">
      <formula>$G271</formula>
    </cfRule>
  </conditionalFormatting>
  <conditionalFormatting sqref="G277">
    <cfRule type="cellIs" dxfId="59" priority="82" stopIfTrue="1" operator="equal">
      <formula>$G272</formula>
    </cfRule>
  </conditionalFormatting>
  <conditionalFormatting sqref="G275:L275">
    <cfRule type="cellIs" dxfId="58" priority="81" stopIfTrue="1" operator="equal">
      <formula>$G274</formula>
    </cfRule>
  </conditionalFormatting>
  <conditionalFormatting sqref="G275">
    <cfRule type="cellIs" dxfId="57" priority="80" stopIfTrue="1" operator="equal">
      <formula>$G273</formula>
    </cfRule>
  </conditionalFormatting>
  <conditionalFormatting sqref="G277">
    <cfRule type="cellIs" dxfId="56" priority="79" stopIfTrue="1" operator="equal">
      <formula>$G274</formula>
    </cfRule>
  </conditionalFormatting>
  <conditionalFormatting sqref="G277">
    <cfRule type="cellIs" dxfId="55" priority="78" stopIfTrue="1" operator="equal">
      <formula>$G275</formula>
    </cfRule>
  </conditionalFormatting>
  <conditionalFormatting sqref="G277">
    <cfRule type="cellIs" dxfId="54" priority="77" stopIfTrue="1" operator="equal">
      <formula>$G274</formula>
    </cfRule>
  </conditionalFormatting>
  <conditionalFormatting sqref="G277">
    <cfRule type="cellIs" dxfId="53" priority="76" stopIfTrue="1" operator="equal">
      <formula>$G275</formula>
    </cfRule>
  </conditionalFormatting>
  <conditionalFormatting sqref="G277">
    <cfRule type="cellIs" dxfId="52" priority="75" stopIfTrue="1" operator="equal">
      <formula>$G274</formula>
    </cfRule>
  </conditionalFormatting>
  <conditionalFormatting sqref="G277">
    <cfRule type="cellIs" dxfId="51" priority="74" stopIfTrue="1" operator="equal">
      <formula>$G275</formula>
    </cfRule>
  </conditionalFormatting>
  <conditionalFormatting sqref="G277">
    <cfRule type="cellIs" dxfId="50" priority="73" stopIfTrue="1" operator="equal">
      <formula>$G275</formula>
    </cfRule>
  </conditionalFormatting>
  <conditionalFormatting sqref="G277">
    <cfRule type="cellIs" dxfId="49" priority="72" stopIfTrue="1" operator="equal">
      <formula>$G278</formula>
    </cfRule>
  </conditionalFormatting>
  <conditionalFormatting sqref="G279">
    <cfRule type="cellIs" dxfId="48" priority="70" stopIfTrue="1" operator="equal">
      <formula>$G271</formula>
    </cfRule>
  </conditionalFormatting>
  <conditionalFormatting sqref="G282">
    <cfRule type="cellIs" dxfId="47" priority="68" stopIfTrue="1" operator="equal">
      <formula>$G272</formula>
    </cfRule>
  </conditionalFormatting>
  <conditionalFormatting sqref="G291">
    <cfRule type="cellIs" dxfId="46" priority="63" stopIfTrue="1" operator="equal">
      <formula>$G290</formula>
    </cfRule>
  </conditionalFormatting>
  <conditionalFormatting sqref="G292">
    <cfRule type="cellIs" dxfId="45" priority="62" stopIfTrue="1" operator="equal">
      <formula>$G291</formula>
    </cfRule>
  </conditionalFormatting>
  <conditionalFormatting sqref="G294">
    <cfRule type="cellIs" dxfId="44" priority="61" stopIfTrue="1" operator="equal">
      <formula>$G290</formula>
    </cfRule>
  </conditionalFormatting>
  <conditionalFormatting sqref="G297">
    <cfRule type="cellIs" dxfId="43" priority="60" stopIfTrue="1" operator="equal">
      <formula>$G291</formula>
    </cfRule>
  </conditionalFormatting>
  <conditionalFormatting sqref="G295">
    <cfRule type="cellIs" dxfId="42" priority="59" stopIfTrue="1" operator="equal">
      <formula>$G291</formula>
    </cfRule>
  </conditionalFormatting>
  <conditionalFormatting sqref="G289:G290">
    <cfRule type="cellIs" dxfId="41" priority="58" stopIfTrue="1" operator="equal">
      <formula>$G288</formula>
    </cfRule>
  </conditionalFormatting>
  <conditionalFormatting sqref="G292">
    <cfRule type="cellIs" dxfId="40" priority="57" stopIfTrue="1" operator="equal">
      <formula>$G288</formula>
    </cfRule>
  </conditionalFormatting>
  <conditionalFormatting sqref="G292">
    <cfRule type="cellIs" dxfId="39" priority="56" stopIfTrue="1" operator="equal">
      <formula>$G289</formula>
    </cfRule>
  </conditionalFormatting>
  <conditionalFormatting sqref="G303:G304">
    <cfRule type="cellIs" dxfId="38" priority="55" stopIfTrue="1" operator="equal">
      <formula>$G302</formula>
    </cfRule>
  </conditionalFormatting>
  <conditionalFormatting sqref="G305">
    <cfRule type="cellIs" dxfId="37" priority="54" stopIfTrue="1" operator="equal">
      <formula>$G303</formula>
    </cfRule>
  </conditionalFormatting>
  <conditionalFormatting sqref="G306">
    <cfRule type="cellIs" dxfId="36" priority="49" stopIfTrue="1" operator="equal">
      <formula>$G303</formula>
    </cfRule>
  </conditionalFormatting>
  <conditionalFormatting sqref="G309">
    <cfRule type="cellIs" dxfId="35" priority="48" stopIfTrue="1" operator="equal">
      <formula>$G302</formula>
    </cfRule>
  </conditionalFormatting>
  <conditionalFormatting sqref="G313">
    <cfRule type="cellIs" dxfId="34" priority="47" stopIfTrue="1" operator="equal">
      <formula>$G303</formula>
    </cfRule>
  </conditionalFormatting>
  <conditionalFormatting sqref="G310:G311">
    <cfRule type="cellIs" dxfId="33" priority="46" stopIfTrue="1" operator="equal">
      <formula>$G303</formula>
    </cfRule>
  </conditionalFormatting>
  <conditionalFormatting sqref="G301:G302">
    <cfRule type="cellIs" dxfId="32" priority="45" stopIfTrue="1" operator="equal">
      <formula>$G300</formula>
    </cfRule>
  </conditionalFormatting>
  <conditionalFormatting sqref="G306">
    <cfRule type="cellIs" dxfId="31" priority="44" stopIfTrue="1" operator="equal">
      <formula>$G300</formula>
    </cfRule>
  </conditionalFormatting>
  <conditionalFormatting sqref="G306">
    <cfRule type="cellIs" dxfId="30" priority="43" stopIfTrue="1" operator="equal">
      <formula>$G301</formula>
    </cfRule>
  </conditionalFormatting>
  <conditionalFormatting sqref="G304:L304">
    <cfRule type="cellIs" dxfId="29" priority="42" stopIfTrue="1" operator="equal">
      <formula>$G303</formula>
    </cfRule>
  </conditionalFormatting>
  <conditionalFormatting sqref="G304">
    <cfRule type="cellIs" dxfId="28" priority="41" stopIfTrue="1" operator="equal">
      <formula>$G302</formula>
    </cfRule>
  </conditionalFormatting>
  <conditionalFormatting sqref="G306">
    <cfRule type="cellIs" dxfId="27" priority="40" stopIfTrue="1" operator="equal">
      <formula>$G303</formula>
    </cfRule>
  </conditionalFormatting>
  <conditionalFormatting sqref="G306">
    <cfRule type="cellIs" dxfId="26" priority="39" stopIfTrue="1" operator="equal">
      <formula>$G304</formula>
    </cfRule>
  </conditionalFormatting>
  <conditionalFormatting sqref="G306">
    <cfRule type="cellIs" dxfId="25" priority="38" stopIfTrue="1" operator="equal">
      <formula>$G303</formula>
    </cfRule>
  </conditionalFormatting>
  <conditionalFormatting sqref="G306">
    <cfRule type="cellIs" dxfId="24" priority="37" stopIfTrue="1" operator="equal">
      <formula>$G304</formula>
    </cfRule>
  </conditionalFormatting>
  <conditionalFormatting sqref="G306">
    <cfRule type="cellIs" dxfId="23" priority="36" stopIfTrue="1" operator="equal">
      <formula>$G303</formula>
    </cfRule>
  </conditionalFormatting>
  <conditionalFormatting sqref="G306">
    <cfRule type="cellIs" dxfId="22" priority="35" stopIfTrue="1" operator="equal">
      <formula>$G304</formula>
    </cfRule>
  </conditionalFormatting>
  <conditionalFormatting sqref="G306">
    <cfRule type="cellIs" dxfId="21" priority="34" stopIfTrue="1" operator="equal">
      <formula>$G304</formula>
    </cfRule>
  </conditionalFormatting>
  <conditionalFormatting sqref="G306">
    <cfRule type="cellIs" dxfId="20" priority="33" stopIfTrue="1" operator="equal">
      <formula>$G307</formula>
    </cfRule>
  </conditionalFormatting>
  <conditionalFormatting sqref="G308">
    <cfRule type="cellIs" dxfId="19" priority="31" stopIfTrue="1" operator="equal">
      <formula>$G300</formula>
    </cfRule>
  </conditionalFormatting>
  <conditionalFormatting sqref="G311">
    <cfRule type="cellIs" dxfId="18" priority="29" stopIfTrue="1" operator="equal">
      <formula>$G301</formula>
    </cfRule>
  </conditionalFormatting>
  <conditionalFormatting sqref="G306">
    <cfRule type="cellIs" dxfId="17" priority="28" stopIfTrue="1" operator="equal">
      <formula>$G305</formula>
    </cfRule>
  </conditionalFormatting>
  <conditionalFormatting sqref="G306">
    <cfRule type="cellIs" dxfId="16" priority="27" stopIfTrue="1" operator="equal">
      <formula>$G302</formula>
    </cfRule>
  </conditionalFormatting>
  <conditionalFormatting sqref="G306">
    <cfRule type="cellIs" dxfId="15" priority="26" stopIfTrue="1" operator="equal">
      <formula>$G303</formula>
    </cfRule>
  </conditionalFormatting>
  <conditionalFormatting sqref="G319">
    <cfRule type="cellIs" dxfId="14" priority="21" stopIfTrue="1" operator="equal">
      <formula>$G318</formula>
    </cfRule>
  </conditionalFormatting>
  <conditionalFormatting sqref="G320">
    <cfRule type="cellIs" dxfId="13" priority="20" stopIfTrue="1" operator="equal">
      <formula>$G319</formula>
    </cfRule>
  </conditionalFormatting>
  <conditionalFormatting sqref="G322">
    <cfRule type="cellIs" dxfId="12" priority="19" stopIfTrue="1" operator="equal">
      <formula>$G318</formula>
    </cfRule>
  </conditionalFormatting>
  <conditionalFormatting sqref="G325">
    <cfRule type="cellIs" dxfId="11" priority="18" stopIfTrue="1" operator="equal">
      <formula>$G319</formula>
    </cfRule>
  </conditionalFormatting>
  <conditionalFormatting sqref="G323">
    <cfRule type="cellIs" dxfId="10" priority="17" stopIfTrue="1" operator="equal">
      <formula>$G319</formula>
    </cfRule>
  </conditionalFormatting>
  <conditionalFormatting sqref="G317:G318">
    <cfRule type="cellIs" dxfId="9" priority="16" stopIfTrue="1" operator="equal">
      <formula>$G316</formula>
    </cfRule>
  </conditionalFormatting>
  <conditionalFormatting sqref="G320">
    <cfRule type="cellIs" dxfId="8" priority="15" stopIfTrue="1" operator="equal">
      <formula>$G316</formula>
    </cfRule>
  </conditionalFormatting>
  <conditionalFormatting sqref="G320">
    <cfRule type="cellIs" dxfId="7" priority="14" stopIfTrue="1" operator="equal">
      <formula>$G317</formula>
    </cfRule>
  </conditionalFormatting>
  <conditionalFormatting sqref="G266">
    <cfRule type="cellIs" dxfId="6" priority="10" stopIfTrue="1" operator="equal">
      <formula>$G257</formula>
    </cfRule>
  </conditionalFormatting>
  <conditionalFormatting sqref="G266">
    <cfRule type="cellIs" dxfId="5" priority="9" stopIfTrue="1" operator="equal">
      <formula>$G253</formula>
    </cfRule>
  </conditionalFormatting>
  <conditionalFormatting sqref="G280">
    <cfRule type="cellIs" dxfId="4" priority="7" stopIfTrue="1" operator="equal">
      <formula>$G272</formula>
    </cfRule>
  </conditionalFormatting>
  <conditionalFormatting sqref="G283">
    <cfRule type="cellIs" dxfId="3" priority="5" stopIfTrue="1" operator="equal">
      <formula>$G273</formula>
    </cfRule>
  </conditionalFormatting>
  <conditionalFormatting sqref="G283">
    <cfRule type="cellIs" dxfId="2" priority="4" stopIfTrue="1" operator="equal">
      <formula>$G274</formula>
    </cfRule>
  </conditionalFormatting>
  <conditionalFormatting sqref="G283">
    <cfRule type="cellIs" dxfId="1" priority="3" stopIfTrue="1" operator="equal">
      <formula>$G270</formula>
    </cfRule>
  </conditionalFormatting>
  <conditionalFormatting sqref="G199">
    <cfRule type="cellIs" dxfId="0" priority="1" stopIfTrue="1" operator="equal">
      <formula>$G198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13" manualBreakCount="13">
    <brk id="35" max="64" man="1"/>
    <brk id="63" max="64" man="1"/>
    <brk id="79" max="64" man="1"/>
    <brk id="94" max="64" man="1"/>
    <brk id="109" max="64" man="1"/>
    <brk id="121" max="64" man="1"/>
    <brk id="157" min="1" max="64" man="1"/>
    <brk id="179" max="64" man="1"/>
    <brk id="213" max="64" man="1"/>
    <brk id="241" max="64" man="1"/>
    <brk id="269" max="64" man="1"/>
    <brk id="296" max="64" man="1"/>
    <brk id="32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1417670</vt:lpstr>
      <vt:lpstr>'1417670'!Область_друку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2023-04-17T12:01:48Z</cp:lastPrinted>
  <dcterms:created xsi:type="dcterms:W3CDTF">2016-08-15T09:54:21Z</dcterms:created>
  <dcterms:modified xsi:type="dcterms:W3CDTF">2023-04-19T05:22:12Z</dcterms:modified>
</cp:coreProperties>
</file>