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истопад\0411\УКІ паспорт\"/>
    </mc:Choice>
  </mc:AlternateContent>
  <bookViews>
    <workbookView xWindow="480" yWindow="135" windowWidth="20730" windowHeight="11760"/>
  </bookViews>
  <sheets>
    <sheet name="1416030" sheetId="2" r:id="rId1"/>
  </sheets>
  <definedNames>
    <definedName name="_xlnm.Print_Area" localSheetId="0">'1416030'!$A$1:$BL$306</definedName>
  </definedNames>
  <calcPr calcId="152511"/>
</workbook>
</file>

<file path=xl/calcChain.xml><?xml version="1.0" encoding="utf-8"?>
<calcChain xmlns="http://schemas.openxmlformats.org/spreadsheetml/2006/main">
  <c r="AO280" i="2" l="1"/>
  <c r="AO275" i="2"/>
  <c r="AO255" i="2"/>
  <c r="AO260" i="2" s="1"/>
  <c r="BE260" i="2" s="1"/>
  <c r="AO135" i="2"/>
  <c r="AO100" i="2"/>
  <c r="BE100" i="2" s="1"/>
  <c r="AO98" i="2"/>
  <c r="A304" i="2"/>
  <c r="AO287" i="2"/>
  <c r="AO288" i="2"/>
  <c r="BE288" i="2" s="1"/>
  <c r="AO278" i="2"/>
  <c r="AO277" i="2"/>
  <c r="AO276" i="2"/>
  <c r="AO115" i="2"/>
  <c r="AO89" i="2"/>
  <c r="AO270" i="2"/>
  <c r="AC66" i="2" s="1"/>
  <c r="AO101" i="2"/>
  <c r="AO95" i="2"/>
  <c r="AO107" i="2" s="1"/>
  <c r="BE107" i="2" s="1"/>
  <c r="AO114" i="2"/>
  <c r="AO172" i="2"/>
  <c r="AO216" i="2"/>
  <c r="AO218" i="2"/>
  <c r="AO231" i="2" s="1"/>
  <c r="BE231" i="2" s="1"/>
  <c r="AO247" i="2"/>
  <c r="BE247" i="2" s="1"/>
  <c r="AO241" i="2"/>
  <c r="AO244" i="2" s="1"/>
  <c r="BE276" i="2"/>
  <c r="BE287" i="2"/>
  <c r="AO284" i="2"/>
  <c r="AO290" i="2" s="1"/>
  <c r="BE290" i="2" s="1"/>
  <c r="BE284" i="2"/>
  <c r="BE241" i="2"/>
  <c r="AO212" i="2"/>
  <c r="AC63" i="2"/>
  <c r="AS63" i="2" s="1"/>
  <c r="BE115" i="2"/>
  <c r="AO144" i="2"/>
  <c r="BE144" i="2" s="1"/>
  <c r="BR133" i="2"/>
  <c r="AO176" i="2"/>
  <c r="AO182" i="2"/>
  <c r="AO258" i="2"/>
  <c r="AO264" i="2" s="1"/>
  <c r="BE264" i="2" s="1"/>
  <c r="AO130" i="2"/>
  <c r="AO145" i="2"/>
  <c r="BE145" i="2" s="1"/>
  <c r="BE101" i="2"/>
  <c r="BE172" i="2"/>
  <c r="AO86" i="2"/>
  <c r="BE86" i="2" s="1"/>
  <c r="BE98" i="2"/>
  <c r="AO88" i="2"/>
  <c r="AO94" i="2"/>
  <c r="BE94" i="2" s="1"/>
  <c r="AO285" i="2"/>
  <c r="BE285" i="2"/>
  <c r="AO257" i="2"/>
  <c r="AO263" i="2"/>
  <c r="BE263" i="2" s="1"/>
  <c r="AO230" i="2"/>
  <c r="BE230" i="2" s="1"/>
  <c r="AO229" i="2"/>
  <c r="BE229" i="2"/>
  <c r="AO227" i="2"/>
  <c r="BE227" i="2" s="1"/>
  <c r="AO206" i="2"/>
  <c r="BE206" i="2"/>
  <c r="AO190" i="2"/>
  <c r="AO165" i="2"/>
  <c r="BE165" i="2"/>
  <c r="BE120" i="2"/>
  <c r="AO180" i="2"/>
  <c r="AO187" i="2" s="1"/>
  <c r="BE280" i="2"/>
  <c r="AO174" i="2"/>
  <c r="BE174" i="2" s="1"/>
  <c r="BE137" i="2"/>
  <c r="AO132" i="2"/>
  <c r="AO141" i="2"/>
  <c r="BE141" i="2"/>
  <c r="BE136" i="2"/>
  <c r="BE131" i="2"/>
  <c r="BE224" i="2"/>
  <c r="AO103" i="2"/>
  <c r="BE103" i="2" s="1"/>
  <c r="BE275" i="2"/>
  <c r="AO185" i="2"/>
  <c r="BE185" i="2" s="1"/>
  <c r="AO105" i="2"/>
  <c r="BE105" i="2"/>
  <c r="AO161" i="2"/>
  <c r="AO164" i="2" s="1"/>
  <c r="BE164" i="2" s="1"/>
  <c r="AO191" i="2"/>
  <c r="AO173" i="2"/>
  <c r="BE173" i="2" s="1"/>
  <c r="AO151" i="2"/>
  <c r="BE151" i="2" s="1"/>
  <c r="BE277" i="2"/>
  <c r="BE278" i="2"/>
  <c r="AO226" i="2"/>
  <c r="AO202" i="2"/>
  <c r="BE202" i="2" s="1"/>
  <c r="BE190" i="2"/>
  <c r="AV179" i="2"/>
  <c r="AU179" i="2"/>
  <c r="AT179" i="2"/>
  <c r="AS179" i="2"/>
  <c r="AR179" i="2"/>
  <c r="AQ179" i="2"/>
  <c r="AP179" i="2"/>
  <c r="AO179" i="2"/>
  <c r="AO186" i="2"/>
  <c r="AV177" i="2"/>
  <c r="AU177" i="2"/>
  <c r="AT177" i="2"/>
  <c r="AS177" i="2"/>
  <c r="AR177" i="2"/>
  <c r="AQ177" i="2"/>
  <c r="AP177" i="2"/>
  <c r="AO177" i="2"/>
  <c r="BE177" i="2" s="1"/>
  <c r="AV176" i="2"/>
  <c r="AU176" i="2"/>
  <c r="AT176" i="2"/>
  <c r="AS176" i="2"/>
  <c r="AR176" i="2"/>
  <c r="AQ176" i="2"/>
  <c r="AP176" i="2"/>
  <c r="AO160" i="2"/>
  <c r="BE160" i="2" s="1"/>
  <c r="AV117" i="2"/>
  <c r="AU117" i="2"/>
  <c r="AT117" i="2"/>
  <c r="AS117" i="2"/>
  <c r="AR117" i="2"/>
  <c r="AQ117" i="2"/>
  <c r="AP117" i="2"/>
  <c r="AO117" i="2"/>
  <c r="AO122" i="2"/>
  <c r="BE122" i="2"/>
  <c r="AO99" i="2"/>
  <c r="BE99" i="2" s="1"/>
  <c r="AO246" i="2"/>
  <c r="BE246" i="2"/>
  <c r="BE154" i="2"/>
  <c r="BE153" i="2"/>
  <c r="AO139" i="2"/>
  <c r="BE139" i="2"/>
  <c r="BE214" i="2"/>
  <c r="BE213" i="2"/>
  <c r="BE134" i="2"/>
  <c r="AK59" i="2"/>
  <c r="AK57" i="2"/>
  <c r="BE223" i="2"/>
  <c r="BE217" i="2"/>
  <c r="BR117" i="2"/>
  <c r="BE221" i="2"/>
  <c r="BE226" i="2"/>
  <c r="BE222" i="2"/>
  <c r="AC62" i="2"/>
  <c r="AS62" i="2" s="1"/>
  <c r="AJ76" i="2"/>
  <c r="BE91" i="2"/>
  <c r="BE92" i="2"/>
  <c r="BE93" i="2"/>
  <c r="AO104" i="2"/>
  <c r="BE104" i="2" s="1"/>
  <c r="BE156" i="2"/>
  <c r="BE157" i="2"/>
  <c r="BE158" i="2"/>
  <c r="BE178" i="2"/>
  <c r="BE200" i="2"/>
  <c r="BE204" i="2"/>
  <c r="BE216" i="2"/>
  <c r="BE243" i="2"/>
  <c r="BE273" i="2"/>
  <c r="AP276" i="2"/>
  <c r="AQ276" i="2"/>
  <c r="AR276" i="2"/>
  <c r="AS276" i="2"/>
  <c r="AT276" i="2"/>
  <c r="AU276" i="2"/>
  <c r="AV276" i="2"/>
  <c r="AP277" i="2"/>
  <c r="AQ277" i="2"/>
  <c r="AR277" i="2"/>
  <c r="AS277" i="2"/>
  <c r="AT277" i="2"/>
  <c r="AU277" i="2"/>
  <c r="AV277" i="2"/>
  <c r="AP278" i="2"/>
  <c r="AQ278" i="2"/>
  <c r="AR278" i="2"/>
  <c r="AS278" i="2"/>
  <c r="AT278" i="2"/>
  <c r="AU278" i="2"/>
  <c r="AV278" i="2"/>
  <c r="BE215" i="2"/>
  <c r="AO228" i="2"/>
  <c r="BE228" i="2" s="1"/>
  <c r="BE272" i="2"/>
  <c r="BE87" i="2"/>
  <c r="BE220" i="2"/>
  <c r="BE240" i="2"/>
  <c r="AO162" i="2"/>
  <c r="BE162" i="2"/>
  <c r="BE129" i="2"/>
  <c r="BE183" i="2"/>
  <c r="BE152" i="2"/>
  <c r="AC60" i="2"/>
  <c r="AS60" i="2" s="1"/>
  <c r="BE184" i="2"/>
  <c r="BE191" i="2"/>
  <c r="BE114" i="2"/>
  <c r="AO142" i="2"/>
  <c r="BE142" i="2" s="1"/>
  <c r="BE257" i="2"/>
  <c r="BE88" i="2"/>
  <c r="BE95" i="2"/>
  <c r="AC65" i="2"/>
  <c r="AS65" i="2"/>
  <c r="AO239" i="2"/>
  <c r="BE239" i="2" s="1"/>
  <c r="BE218" i="2"/>
  <c r="BE89" i="2"/>
  <c r="AO233" i="2"/>
  <c r="BE233" i="2" s="1"/>
  <c r="BE130" i="2"/>
  <c r="AO140" i="2"/>
  <c r="BE140" i="2"/>
  <c r="BE176" i="2"/>
  <c r="AO128" i="2"/>
  <c r="BE128" i="2" s="1"/>
  <c r="BE135" i="2"/>
  <c r="AO189" i="2"/>
  <c r="BE189" i="2" s="1"/>
  <c r="BE182" i="2"/>
  <c r="AO119" i="2"/>
  <c r="BE119" i="2" s="1"/>
  <c r="BE212" i="2"/>
  <c r="AO283" i="2"/>
  <c r="BE283" i="2"/>
  <c r="BE255" i="2"/>
  <c r="BE117" i="2"/>
  <c r="AK68" i="2"/>
  <c r="I23" i="2" s="1"/>
  <c r="AO106" i="2"/>
  <c r="BE106" i="2"/>
  <c r="AJ75" i="2"/>
  <c r="AJ77" i="2" s="1"/>
  <c r="AO193" i="2"/>
  <c r="BE193" i="2" s="1"/>
  <c r="BE186" i="2"/>
  <c r="BE179" i="2"/>
  <c r="BE161" i="2"/>
  <c r="BE132" i="2"/>
  <c r="AO113" i="2"/>
  <c r="AC67" i="2"/>
  <c r="AS67" i="2"/>
  <c r="BE113" i="2"/>
  <c r="AC58" i="2"/>
  <c r="AS58" i="2"/>
  <c r="AS66" i="2" l="1"/>
  <c r="AB76" i="2"/>
  <c r="AR76" i="2" s="1"/>
  <c r="BE187" i="2"/>
  <c r="AO194" i="2"/>
  <c r="BE194" i="2" s="1"/>
  <c r="AO249" i="2"/>
  <c r="BE249" i="2" s="1"/>
  <c r="BE244" i="2"/>
  <c r="AO192" i="2"/>
  <c r="BE192" i="2" s="1"/>
  <c r="AC59" i="2"/>
  <c r="AS59" i="2" s="1"/>
  <c r="AC64" i="2"/>
  <c r="AS64" i="2" s="1"/>
  <c r="AO171" i="2"/>
  <c r="BE180" i="2"/>
  <c r="AO97" i="2"/>
  <c r="BE97" i="2" s="1"/>
  <c r="AO261" i="2"/>
  <c r="BE261" i="2" s="1"/>
  <c r="AO291" i="2"/>
  <c r="BE291" i="2" s="1"/>
  <c r="AO85" i="2"/>
  <c r="BE258" i="2"/>
  <c r="BE270" i="2"/>
  <c r="AO293" i="2"/>
  <c r="BE293" i="2" s="1"/>
  <c r="BE171" i="2" l="1"/>
  <c r="AC61" i="2"/>
  <c r="AS61" i="2" s="1"/>
  <c r="AC57" i="2"/>
  <c r="BE85" i="2"/>
  <c r="AC68" i="2" l="1"/>
  <c r="AS57" i="2"/>
  <c r="AS68" i="2" l="1"/>
  <c r="AB75" i="2"/>
  <c r="AS22" i="2"/>
  <c r="U22" i="2" s="1"/>
  <c r="AB77" i="2" l="1"/>
  <c r="AR77" i="2" s="1"/>
  <c r="AR75" i="2"/>
</calcChain>
</file>

<file path=xl/sharedStrings.xml><?xml version="1.0" encoding="utf-8"?>
<sst xmlns="http://schemas.openxmlformats.org/spreadsheetml/2006/main" count="619" uniqueCount="253">
  <si>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</si>
  <si>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</si>
  <si>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</si>
  <si>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</si>
  <si>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</si>
  <si>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</si>
  <si>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</si>
  <si>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</si>
  <si>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</si>
  <si>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</si>
  <si>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</si>
  <si>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</si>
  <si>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</si>
  <si>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</si>
  <si>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</si>
  <si>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</si>
  <si>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</si>
  <si>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</si>
  <si>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</si>
  <si>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</si>
  <si>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</si>
  <si>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</si>
  <si>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</si>
  <si>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</si>
  <si>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</si>
  <si>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</si>
  <si>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</si>
  <si>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</si>
  <si>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</si>
  <si>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</si>
  <si>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</si>
  <si>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</si>
  <si>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</si>
  <si>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</si>
  <si>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</si>
  <si>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</si>
  <si>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</si>
  <si>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</si>
  <si>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</si>
  <si>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</si>
  <si>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</si>
  <si>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</si>
  <si>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</si>
  <si>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</si>
  <si>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</si>
  <si>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</si>
  <si>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</si>
  <si>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од.</t>
  </si>
  <si>
    <t>продукту</t>
  </si>
  <si>
    <t>ефективності</t>
  </si>
  <si>
    <t>якості</t>
  </si>
  <si>
    <t>відс.</t>
  </si>
  <si>
    <t xml:space="preserve"> </t>
  </si>
  <si>
    <t>Фінансове управління Хмельницької міської ради</t>
  </si>
  <si>
    <t>0620</t>
  </si>
  <si>
    <t>рішення сесії міської ради</t>
  </si>
  <si>
    <t>розрахунково</t>
  </si>
  <si>
    <t>гривень</t>
  </si>
  <si>
    <t>Організація благоустрою населених пунктів</t>
  </si>
  <si>
    <t>6030</t>
  </si>
  <si>
    <t>Управління комунальної інфраструктури Хмельницької міської ради</t>
  </si>
  <si>
    <t>03356163</t>
  </si>
  <si>
    <t>1400000</t>
  </si>
  <si>
    <t>1410000</t>
  </si>
  <si>
    <t>Створення сприятливого для життєдіяльності людини довкілля, збереження і охорону навколишнього середовища, забезпечення санітарного благополуччя населення</t>
  </si>
  <si>
    <t>Підвищення рівня благоустрою міста</t>
  </si>
  <si>
    <t>Завдання 1. Збереження та утримання на належному рівні зеленої зони населеного пункту та поліпшення його екологічних умов, забезпечення облаштування та утримання окремої території (парку, скверу тощо)</t>
  </si>
  <si>
    <t>Завдання 2. Забезпечення благоустрою кладовищ</t>
  </si>
  <si>
    <t>Завдання 4. Послуги по санітарному очищенню і прибирання міста</t>
  </si>
  <si>
    <t>Завдання 5. Забезпечення утримання в належному технічному стані об’єктів дорожнього господарства</t>
  </si>
  <si>
    <t>Завдання 6. Послуги з постачання та транспортування природного газу для факелу "Вічний вогонь"</t>
  </si>
  <si>
    <t>Завдання 7. Проведення поточного ремонту та утримання об'єктів благоустрою</t>
  </si>
  <si>
    <t>Завдання 8. 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</si>
  <si>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Збереження та утримання на належному рівні зеленої зони населеного пункту та поліпшення його екологічних умов</t>
  </si>
  <si>
    <t>Забезпечення благоустрою кладовищ</t>
  </si>
  <si>
    <t>Послуги по санітарному очищенню і прибирання міста</t>
  </si>
  <si>
    <t>Забезпечення утримання в належному технічному стані об’єктів дорожнього господарства</t>
  </si>
  <si>
    <t>Послуги з постачання та транспортування природного газу для факелу "Вічний вогонь"</t>
  </si>
  <si>
    <t>Проведення поточного ремонту та утримання об'єктів благоустрою</t>
  </si>
  <si>
    <t>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</si>
  <si>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Послуги з утримання територій загального користування</t>
  </si>
  <si>
    <t>обсяг видатків, в т.ч.:</t>
  </si>
  <si>
    <t>кількість обєктів малих архітектурних форм, що необхідно та планується ремонтувати та обслуговувати</t>
  </si>
  <si>
    <t>об'єм аварійних дерев, що потрібно та планується видалити</t>
  </si>
  <si>
    <t>обсяг видатків</t>
  </si>
  <si>
    <t>га</t>
  </si>
  <si>
    <t>куб. м</t>
  </si>
  <si>
    <t>титульний список</t>
  </si>
  <si>
    <t>акт обміру</t>
  </si>
  <si>
    <t>розрахунок</t>
  </si>
  <si>
    <t>акт обстеження</t>
  </si>
  <si>
    <t>послуги по поточному ремонту та утриманню мереж зовнішнього освітлення</t>
  </si>
  <si>
    <t xml:space="preserve">кількість світлоточок, які знаходяться на утриманні та плануєтьтся утримувати, здійснювати поточний ремонт </t>
  </si>
  <si>
    <t>обсяг споживання електроенергії на зовнішнє освітлення в рік</t>
  </si>
  <si>
    <t>середні витрати на утримання об'єктів зовнішнього освітлення на 1 світлоточку</t>
  </si>
  <si>
    <t>тис. кВт</t>
  </si>
  <si>
    <t>акт інвентаризації</t>
  </si>
  <si>
    <t>Завдання 1. Збереження та утримання на належному рівні зеленої зони населеного пункту та поліпшення його екологічних умов</t>
  </si>
  <si>
    <t>регулювання чисельності тварин</t>
  </si>
  <si>
    <t xml:space="preserve">утримання бездоглядних тварин в притулку </t>
  </si>
  <si>
    <t>утримання бездоглядних тварин в притулку</t>
  </si>
  <si>
    <t xml:space="preserve">кількість небезпечних відходів, які планується зібрати </t>
  </si>
  <si>
    <t>середні витрати на регулювання чисельності тварин (на одиницю)</t>
  </si>
  <si>
    <t xml:space="preserve">середньомісячні витрати на утримання бездоглядних тварин в притулку </t>
  </si>
  <si>
    <t>середні витрати на збирання та зберігання 1 т небезпечних відходів для подальшої утилізації</t>
  </si>
  <si>
    <t>виробнича програма</t>
  </si>
  <si>
    <t>акт надання послуг</t>
  </si>
  <si>
    <t>т</t>
  </si>
  <si>
    <t xml:space="preserve">видатки на безпеку руху </t>
  </si>
  <si>
    <t>площа дорожньої розмітки, яку планується нанести</t>
  </si>
  <si>
    <t xml:space="preserve">середня вартість  утримання 100 кв.м  вулиць, доріг  в осінньо- зимовий період  </t>
  </si>
  <si>
    <t xml:space="preserve">середня вартість  утримання 100 кв.м  вулиць, доріг  в весняно-літній  період  </t>
  </si>
  <si>
    <t>середня вартість 1 кв.м дорожньої розмітки</t>
  </si>
  <si>
    <t>темп зростання середньої вартості нанесення дорожньої розмітки в порівнянні з попереднім роком</t>
  </si>
  <si>
    <t>тис. кв. м</t>
  </si>
  <si>
    <t>об'єкт</t>
  </si>
  <si>
    <t>кількість природного газу, який постачається до факелу "Вічний вогонь"</t>
  </si>
  <si>
    <t xml:space="preserve">середні витрати 1 куб м природного газу, який постачається до факелу "Вічний вогонь" </t>
  </si>
  <si>
    <t>тис. куб. м</t>
  </si>
  <si>
    <t xml:space="preserve">оплата послуг МКП "Хмельницькводоканал" з очищення поверхневих стічних вод, які утворюються внаслідок випадання атмосферних опадів та потрапляють в господарсько-побутову каналізацію замість зливової </t>
  </si>
  <si>
    <t>кількість насосних станцій, що утримуються</t>
  </si>
  <si>
    <t>об'єм поверхневих стічних вод, що необхідно та планується очистити</t>
  </si>
  <si>
    <t xml:space="preserve">питома вага орієнтовного об'єму поверхневих стічних вод, що заплановано очистити до об'єму, що необхідно очистити </t>
  </si>
  <si>
    <t xml:space="preserve">обсяг видатків </t>
  </si>
  <si>
    <t>кількість протоколів про адміністративні правопорушення, що планується скласти в поточному році</t>
  </si>
  <si>
    <t>середньорічні витрати на заробітну плату 1 працівника</t>
  </si>
  <si>
    <t>середньорічні витрати на комунальні послуги на 1 працівника</t>
  </si>
  <si>
    <t>середньорічні витрати на придбання матеріалів, обладнання на 1 працівника</t>
  </si>
  <si>
    <t xml:space="preserve">розчистка водовідвідних каналів по місту </t>
  </si>
  <si>
    <t>обсяг території, яку необхідно та планується обслуговувати (парки, сквери, квітники, зелені зони, прибережні смуги, тощо)</t>
  </si>
  <si>
    <t xml:space="preserve">площа борщівника Сосновського, що необхідно та планується викошувати </t>
  </si>
  <si>
    <t xml:space="preserve">середні витрати на 1 га площі разового викошування борщівника Сосновського </t>
  </si>
  <si>
    <t xml:space="preserve">видатки на викошування борщівника Сосновського </t>
  </si>
  <si>
    <t>середні витрати на  1 га території, що обслуговується на рік</t>
  </si>
  <si>
    <t>середні витрати на ремонт та обслуговання 1 об'єкту малої архітектурної форми</t>
  </si>
  <si>
    <t>середні витрати на видалення 1 куб. м дерева</t>
  </si>
  <si>
    <t xml:space="preserve">питома вага обсягу території, що заплановано обслуговувати до обсягу, що необхідно обслуговувати  </t>
  </si>
  <si>
    <t xml:space="preserve">питома вага кількості МАФ, що заплановано ремонтувати та обслуговувати до кількості, що необхідно ремонтувати та обслуговувати </t>
  </si>
  <si>
    <t xml:space="preserve">питома вага площі викошування борщівника, що заплановано викосити до площі, що  необхідно викосити </t>
  </si>
  <si>
    <t xml:space="preserve">питома вага об'єму аварійних дерев, що заплановано видалити до об'єму дерев, що необхідно видалити </t>
  </si>
  <si>
    <t>Наказ</t>
  </si>
  <si>
    <t>рази</t>
  </si>
  <si>
    <t>Завдання 4. Послуги по санітарному очищенню і прибирання Хмельницької МТГ</t>
  </si>
  <si>
    <t>Завдання 9. Послуги з утримання територій загального користування</t>
  </si>
  <si>
    <t>поточний ремонт зелених насаджень в поймі р. Південний Буг від вул Свободи до вул. Старокостянтинівське шосе (права сторона) в м. Хмельницький</t>
  </si>
  <si>
    <t>тис. м</t>
  </si>
  <si>
    <t>кількість світлофорних об'єктів, які  планується  утримувати</t>
  </si>
  <si>
    <t>ліквідація стихійних сміттєзвалищ на території ХМТГ</t>
  </si>
  <si>
    <t>темп зростання витрат на природний газ, який постачається до факелу "Вічний вогонь" порівняно з попереднім роком</t>
  </si>
  <si>
    <t xml:space="preserve">зовнішнє освітлення міста </t>
  </si>
  <si>
    <t xml:space="preserve">витрати на споживання 1 кВт електроенергії </t>
  </si>
  <si>
    <t xml:space="preserve">відсоток забезпеченості фінансовим ресурсом на проведення робіт з поточного ремонту об'єктів благоустрою до кількості обстежених об'єктів </t>
  </si>
  <si>
    <t>питома вага протяжності територій, що заплановано утримувати до протяжності території, що необхідно утримувати</t>
  </si>
  <si>
    <t>видатки на  утримання вулично-шляхової (дорожньої) мережі</t>
  </si>
  <si>
    <t>площа вулиць, мостів, шляхопроводів (доріг, тротуарів), що планується  утримувати в належному стані протягом року</t>
  </si>
  <si>
    <t>середня вартість на ліквідацію дрібних деформацій і пошкоджень 1 кв. м вулично-шляхової (дорожньої) мережі</t>
  </si>
  <si>
    <t>площа вулично-шляхової (дорожньої) мережі, на якій планується здійснити ліквідацію дрібних деформацій і пошкоджень</t>
  </si>
  <si>
    <t>тариф на надання послуг з приймання поверхневих стічних вод</t>
  </si>
  <si>
    <t>середня вартість утримання 1 світлофорного об'єкту ( в т. ч. витрати на поточний ремонт, матеріали)</t>
  </si>
  <si>
    <t>поточний ремонт пам’ятників на території ХМТГ</t>
  </si>
  <si>
    <t>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</si>
  <si>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</si>
  <si>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(Власне ім'я, ПРІЗВИЩЕ)</t>
  </si>
  <si>
    <t>поточне утримання ланки із збирання небезпечних відходів у складі побутових</t>
  </si>
  <si>
    <t>питома вага площі кладовищ, що необхідно утримувати, до загальної площі кладовищ, що заплановано утримувати</t>
  </si>
  <si>
    <t>Виконання заходів щодо здійснення контролю за станом благоустрою на території ХМТГ</t>
  </si>
  <si>
    <t xml:space="preserve">послуги по поточному ремонту та утриманню парків і скверів, зелених насаджень, штучних споруд та малих архітектурних форм міста </t>
  </si>
  <si>
    <t>темп зростання витрат на зовнішнє освітлення міста порівняно з попереднім періодом</t>
  </si>
  <si>
    <t>площа кладовищ, що необхідно та планується утримувати</t>
  </si>
  <si>
    <t>площа стихійних сміттєзвалищ, яку планується ліквідовувати</t>
  </si>
  <si>
    <t>кв. м</t>
  </si>
  <si>
    <t>пропозиції відділу з благоустрою</t>
  </si>
  <si>
    <t xml:space="preserve">середні витрати на ліквідацію 1 кв. м площі стихійних сміттєзвалищ </t>
  </si>
  <si>
    <t>об'єм водовідвідних каналів, які планується розчистити</t>
  </si>
  <si>
    <t>середні витрати на розчистку 1 куб. м водовідвідних каналів</t>
  </si>
  <si>
    <t>Завдання 3. Проведення поточного ремонту та утримання електричних мереж</t>
  </si>
  <si>
    <t>Проведення поточного ремонту та утримання електричних мереж</t>
  </si>
  <si>
    <t>середні витрати на поточний ремонт 1 пам’ятника на території ХМТГ</t>
  </si>
  <si>
    <t>витрати на поточний ремонт зелених насаджень в поймі р. Південний Буг</t>
  </si>
  <si>
    <t>офіційна інформація ГК "Нафтогаз України"</t>
  </si>
  <si>
    <t>середні витрати на утримання 1000 м протяжності території</t>
  </si>
  <si>
    <t>середні витрати утримання 1 га кладовища на рік</t>
  </si>
  <si>
    <t>кількість пам'ятників, які планується відремонтувати</t>
  </si>
  <si>
    <t>обсяг видатків (в т.ч. оплата за послуги з постачання та розподілу природного газу для факелу "Вічний вогонь")</t>
  </si>
  <si>
    <t>2256400000</t>
  </si>
  <si>
    <t>поточний ремонт зелених насаджень – видалення окремих засохлих та пошкоджених дерев і кущів на території ХМТГ</t>
  </si>
  <si>
    <t>обсяг видатків на забезпечення благоустрою кладовищ</t>
  </si>
  <si>
    <t>поточний ремонт контейнерних майданчиків на території ХМТГ</t>
  </si>
  <si>
    <t>кількість контейнерних майданчиків, які планується відремонтувати</t>
  </si>
  <si>
    <t>середні витрати на поточний ремонт 1 контейнерного майданчика</t>
  </si>
  <si>
    <t>поточний ремонт зелених насаджень - знешкодження омели на території ХМТГ</t>
  </si>
  <si>
    <t>кількість зелених насаджень, на яких необхідно та планується знешкодження омели</t>
  </si>
  <si>
    <t>середні витрати на знешкодження омели 1 зеленого насадження</t>
  </si>
  <si>
    <t>питома вага кількості зелених насаджень, на яких заплановано здійснювати знешкодження омели до кількості, на яких необхідно здійснювати знешкодження омели</t>
  </si>
  <si>
    <t>В поточному році виконані роботи на суму 243,45579 тис. грн, залишок коштів складає 56,54421 тис. грн. Для продовження виконання робіт на даному об’єкті виникла необхідність у додатковому фінансуванні. Зведений кошторис на суму 598,49810 тис. грн додається. З урахуванням економії за укладеним договором, потреба становить 541,95389 тис. грн.</t>
  </si>
  <si>
    <t>542000 пропозиція УКІ, передбачено 271 000,0 , тому потреба ще 271000,0 грн</t>
  </si>
  <si>
    <t xml:space="preserve">Заступник директора департаменту інфраструктури міста – начальник управління комунальної інфраструктури </t>
  </si>
  <si>
    <t>Василь КАБАЛЬСЬКИЙ</t>
  </si>
  <si>
    <t>бюджетної програми місцевого бюджету на 2024  рік</t>
  </si>
  <si>
    <t>темп зниження середньомісячної суми утримання бездоглядних тварин в притулку порівняно з попереднім періодом</t>
  </si>
  <si>
    <t>темп зниження витрат на послугу з поточного утримання ланки із збирання небезпечних відходів у складі побутових порівняно з попереднім періодом</t>
  </si>
  <si>
    <t>темп зниження середньої  вартості ліквідації дрібних деформацій і пошкоджень 1 кв.м. вулично-шляхової (дорожньої) мережі в порівнянні з попереднім періодом</t>
  </si>
  <si>
    <t>темп зниження середньої вартості утримання 1 кв. м  вулиць, доріг  в осінньо-зимовий період в порівнянні з попереднім роком</t>
  </si>
  <si>
    <t>темп зниження середньої вартості утримання  1 кв. м  вулиць, доріг в весняно-літній  період  в порівнянні з попереднім роком</t>
  </si>
  <si>
    <t>темп зниження середньої вартості  утримання світлофорних об'єктів в порівнянні з попереднім роком</t>
  </si>
  <si>
    <t>Завдання 10. Виконання заходів щодо здійснення контролю за станом благоустрою на території ХМТГ</t>
  </si>
  <si>
    <t>службова записка відділу з благоустрою</t>
  </si>
  <si>
    <t xml:space="preserve">731тис.  Пойма річки </t>
  </si>
  <si>
    <t>послуги з утримання та ремонту дренажних насосних станцій вул. Саварчука, Вокзальній, пров. Зенітному</t>
  </si>
  <si>
    <t xml:space="preserve">середні видатки на утримання та ремонт 1 дренажної станції </t>
  </si>
  <si>
    <t xml:space="preserve">чисельність фактично зайнятих працівників </t>
  </si>
  <si>
    <t>кількість протоколів про адміністративні правопорушення, що планується скласти 1 інспектором на рік</t>
  </si>
  <si>
    <t>динаміка кількості протоколів про адміністративні правопорушення, що планується скласти в поточному році до кількості складених протоколів про адміністративні правопорушення порівняно з попереднім роком</t>
  </si>
  <si>
    <t>протяжність території, яку планується утримувати (систематичне очищення вулиць  та доріг від снігу, обробка їх фрикційними та іншими протиожеледними засобами)</t>
  </si>
  <si>
    <t>кількість протиожеледних матеріалів, які планується заготовити</t>
  </si>
  <si>
    <t xml:space="preserve">т </t>
  </si>
  <si>
    <t>середні витрати на заготівлю 1 т протиожеледних матеріалів</t>
  </si>
  <si>
    <t>видатки на заготівлю протиожеледних матеріалів</t>
  </si>
  <si>
    <t>темп зниження витрат на поточний ремонт та утриманню мереж зовнішнього освітлення порівняно з попереднім періодом</t>
  </si>
  <si>
    <t>кількість об'єктів, які планується відремонтувати</t>
  </si>
  <si>
    <t>витрати на поточний ремонт 1 об'єкту</t>
  </si>
  <si>
    <t>обсяг видатків на придбання світильників LED</t>
  </si>
  <si>
    <t>кількість світильників LED, які планується придбати</t>
  </si>
  <si>
    <t>середні витрати на придбання 1 світильника LED</t>
  </si>
  <si>
    <t>поточний ремонт - заміну пошкоджених плит на сходах з улаштуванням похилої (пандусу) на вході у підземний перехід на вул. Кам'янецькій, 21/1 А (вихід до ТЦ "Магніт")</t>
  </si>
  <si>
    <t>Начальник фінансового управління</t>
  </si>
  <si>
    <t>Сергій ЯМЧУК</t>
  </si>
  <si>
    <t>обсяг видатків на облаштування освітлення зупинок</t>
  </si>
  <si>
    <t>кількість зупинок, на яких планується облаштувати освітлення</t>
  </si>
  <si>
    <t>лист-звернення</t>
  </si>
  <si>
    <t>середні витрати на облаштування освітлення на 1 зупинці</t>
  </si>
  <si>
    <t>площа території, яку планується утримувати (косіння трави в місцях загального користування)</t>
  </si>
  <si>
    <t>питома вага площі територій, що заплановано утримувати до площі території, що необхідно утримувати</t>
  </si>
  <si>
    <t>тис.кв.м</t>
  </si>
  <si>
    <t>додаток до титульного списку</t>
  </si>
  <si>
    <t>4000 тис. грн  грн 888,8 т солі (3200 тис. грн), 1500 т пісок - 800,0 тис. грн,  2000,0 тис. грн - 2500 т пісок і відсів</t>
  </si>
  <si>
    <t>середні витрати на утримання 1 кв. м площі території (2-ох разове косіння)</t>
  </si>
  <si>
    <t>темп зниження середньої вартості заготівлі 1 т протиожеледних матеріалів в порівнянні з попереднім роком</t>
  </si>
  <si>
    <t>обсяг видатків на організацію та проведення поховання загиблих та померлих військовослужбовців внаслідок російсько-української війни</t>
  </si>
  <si>
    <t>витрати на поховання 1 військовослужбовця</t>
  </si>
  <si>
    <t>Завдання 11. Проведення поточного ремонту вулично-дорожньої мережі</t>
  </si>
  <si>
    <t>Завдання 11.  Проведення поточного ремонту вулично-дорожньої мережі</t>
  </si>
  <si>
    <t>обсяг видатків на послуги з благоустрою - поточний ремонт дорожнього покриття струменевим методом у м. Хмельницькому</t>
  </si>
  <si>
    <t>площа дорожнього покриття, на якій планується здійснювати поточний ремонт струменевим методом</t>
  </si>
  <si>
    <t xml:space="preserve">площа дорожнього покриття на якій планується здійснювати поточний ремонт </t>
  </si>
  <si>
    <t>середні витрати на поточний ремонт  1 кв. м дорожнього покриття (вибоїн струменевим методом)</t>
  </si>
  <si>
    <t>середні витрати на поточний ремонт  1 кв. м дорожнього покриття</t>
  </si>
  <si>
    <t>питома вага площі дорожнього покриття, що заплановано відремонтувати до загальної  площі вулично-дорожньої мережі</t>
  </si>
  <si>
    <t>7,22 середнє спожив актив е/е на рік   2,42 розподіл</t>
  </si>
  <si>
    <t xml:space="preserve">обсяг видатків на виконання робіт з ремонту об’єктів благоустрою (вулично-дорожня мережа), в т. ч.: </t>
  </si>
  <si>
    <t xml:space="preserve">обсяг видатків на послуги з благоустрою - поточний ремонт дорожнього покриття населених населених пунктів Хмельницької ТГ </t>
  </si>
  <si>
    <t>постанова НКРЕКП від 22.12.2021 р. № 2864, 28,05.2024 № 1015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</si>
  <si>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роки, рішення сесії Хмельницької міської ради від 21.12.2023 року № 15 "Про бюджет Хмельницької міської територіальної громади на 2024 рік", рішення виконавчого комітету  Хмельницької міської ради від 08.02. 2024 року № 221 «Про надання дозволу управлінню комунальної інфраструктури та фінансовому управлінню на внесення змін до паспортів бюджетних програм», рішення сесії Хмельницької міської ради від 13.03.2024 року № 13 "Про внесення змін до бюджету Хмельницької міської територіальної громади на 2024 рік", рішення сесії Хмельницької міської ради від 22.05.2024 року № 6 "Про внесення змін до бюджету Хмельницької міської територіальної громади на 2024 рік", рішення сесії Хмельницької міської ради від 16.08.2024 року №  6 "Про внесення змін до бюджету Хмельницької міської територіальної громади на 2024 рік", рішення сесії Хмельницької міської ради від 17.10.2024 року № 3 "Про внесення змін до бюджету Хмельницької міської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</si>
</sst>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4" formatCode="#0.00"/>
    <numFmt numFmtId="179" formatCode="0.000"/>
    <numFmt numFmtId="180" formatCode="#,##0.0"/>
    <numFmt numFmtId="181" formatCode="0.0"/>
    <numFmt numFmtId="182" formatCode="0.000000"/>
    <numFmt numFmtId="185" formatCode="#,##0.000"/>
    <numFmt numFmtId="186" formatCode="#,##0.0000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12"/>
      <color indexed="9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10"/>
      <color indexed="55"/>
      <name val="Times New Roman"/>
      <family val="1"/>
      <charset val="204"/>
    </font>
    <font>
      <b/>
      <sz val="10"/>
      <color indexed="55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</font>
    <font>
      <sz val="10"/>
      <color theme="0" tint="-0.34998626667073579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1" fillId="0" borderId="0"/>
    <xf numFmtId="0" fontId="18" fillId="0" borderId="0">
      <alignment horizontal="left"/>
    </xf>
  </cellStyleXfs>
  <cellXfs count="317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/>
    <xf numFmtId="0" fontId="6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6" fillId="2" borderId="0" xfId="0" applyFont="1" applyFill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3" fillId="2" borderId="0" xfId="0" applyFont="1" applyFill="1"/>
    <xf numFmtId="0" fontId="22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79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NumberFormat="1" applyFont="1" applyFill="1" applyBorder="1" applyAlignment="1">
      <alignment horizontal="center" vertical="center"/>
    </xf>
    <xf numFmtId="174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0" fontId="3" fillId="2" borderId="0" xfId="2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vertical="center" wrapText="1"/>
    </xf>
    <xf numFmtId="4" fontId="4" fillId="2" borderId="0" xfId="0" applyNumberFormat="1" applyFont="1" applyFill="1" applyBorder="1" applyAlignment="1">
      <alignment horizontal="center" vertical="center"/>
    </xf>
    <xf numFmtId="4" fontId="3" fillId="2" borderId="0" xfId="2" applyNumberFormat="1" applyFont="1" applyFill="1" applyBorder="1" applyAlignment="1">
      <alignment vertical="center" wrapText="1"/>
    </xf>
    <xf numFmtId="0" fontId="2" fillId="2" borderId="0" xfId="0" applyFont="1" applyFill="1" applyBorder="1"/>
    <xf numFmtId="0" fontId="3" fillId="2" borderId="0" xfId="2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wrapText="1"/>
    </xf>
    <xf numFmtId="0" fontId="2" fillId="2" borderId="2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6" fillId="2" borderId="0" xfId="0" applyFont="1" applyFill="1" applyAlignment="1">
      <alignment horizontal="center"/>
    </xf>
    <xf numFmtId="0" fontId="24" fillId="2" borderId="0" xfId="0" applyFont="1" applyFill="1"/>
    <xf numFmtId="0" fontId="25" fillId="2" borderId="0" xfId="0" applyFont="1" applyFill="1"/>
    <xf numFmtId="0" fontId="25" fillId="2" borderId="0" xfId="0" applyFont="1" applyFill="1" applyBorder="1"/>
    <xf numFmtId="0" fontId="26" fillId="2" borderId="0" xfId="2" applyFont="1" applyFill="1" applyBorder="1" applyAlignment="1">
      <alignment vertical="center" wrapText="1"/>
    </xf>
    <xf numFmtId="0" fontId="26" fillId="2" borderId="0" xfId="0" applyFont="1" applyFill="1" applyBorder="1" applyAlignment="1">
      <alignment vertical="center" wrapText="1"/>
    </xf>
    <xf numFmtId="4" fontId="25" fillId="2" borderId="0" xfId="0" applyNumberFormat="1" applyFont="1" applyFill="1" applyBorder="1"/>
    <xf numFmtId="0" fontId="24" fillId="2" borderId="0" xfId="0" applyFont="1" applyFill="1" applyBorder="1"/>
    <xf numFmtId="4" fontId="24" fillId="2" borderId="0" xfId="0" applyNumberFormat="1" applyFont="1" applyFill="1" applyBorder="1"/>
    <xf numFmtId="181" fontId="24" fillId="2" borderId="0" xfId="0" applyNumberFormat="1" applyFont="1" applyFill="1" applyBorder="1"/>
    <xf numFmtId="4" fontId="26" fillId="2" borderId="0" xfId="2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/>
    <xf numFmtId="2" fontId="2" fillId="2" borderId="0" xfId="0" applyNumberFormat="1" applyFont="1" applyFill="1" applyBorder="1"/>
    <xf numFmtId="4" fontId="2" fillId="2" borderId="0" xfId="0" applyNumberFormat="1" applyFont="1" applyFill="1" applyBorder="1"/>
    <xf numFmtId="181" fontId="2" fillId="2" borderId="0" xfId="0" applyNumberFormat="1" applyFont="1" applyFill="1" applyBorder="1"/>
    <xf numFmtId="16" fontId="2" fillId="2" borderId="0" xfId="0" applyNumberFormat="1" applyFont="1" applyFill="1" applyBorder="1"/>
    <xf numFmtId="186" fontId="3" fillId="2" borderId="0" xfId="2" applyNumberFormat="1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9" fillId="2" borderId="0" xfId="0" applyFont="1" applyFill="1" applyBorder="1"/>
    <xf numFmtId="2" fontId="29" fillId="2" borderId="0" xfId="0" applyNumberFormat="1" applyFont="1" applyFill="1" applyBorder="1"/>
    <xf numFmtId="0" fontId="29" fillId="2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 vertical="center" wrapText="1"/>
    </xf>
    <xf numFmtId="179" fontId="2" fillId="2" borderId="0" xfId="0" applyNumberFormat="1" applyFont="1" applyFill="1" applyBorder="1"/>
    <xf numFmtId="4" fontId="3" fillId="3" borderId="0" xfId="0" applyNumberFormat="1" applyFont="1" applyFill="1" applyBorder="1" applyAlignment="1">
      <alignment horizontal="center" vertical="center"/>
    </xf>
    <xf numFmtId="0" fontId="30" fillId="0" borderId="0" xfId="0" applyFont="1" applyBorder="1"/>
    <xf numFmtId="2" fontId="3" fillId="2" borderId="0" xfId="0" applyNumberFormat="1" applyFont="1" applyFill="1" applyBorder="1" applyAlignment="1">
      <alignment vertical="center" wrapText="1"/>
    </xf>
    <xf numFmtId="4" fontId="20" fillId="0" borderId="0" xfId="0" applyNumberFormat="1" applyFont="1" applyFill="1" applyBorder="1" applyAlignment="1">
      <alignment horizontal="center" vertical="center"/>
    </xf>
    <xf numFmtId="3" fontId="3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80" fontId="3" fillId="4" borderId="0" xfId="0" applyNumberFormat="1" applyFont="1" applyFill="1" applyBorder="1" applyAlignment="1">
      <alignment horizontal="center" vertical="center" wrapText="1"/>
    </xf>
    <xf numFmtId="182" fontId="29" fillId="2" borderId="0" xfId="0" applyNumberFormat="1" applyFont="1" applyFill="1" applyBorder="1"/>
    <xf numFmtId="0" fontId="3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181" fontId="3" fillId="2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80" fontId="3" fillId="4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181" fontId="20" fillId="0" borderId="6" xfId="0" applyNumberFormat="1" applyFont="1" applyFill="1" applyBorder="1" applyAlignment="1">
      <alignment horizontal="center" vertical="center"/>
    </xf>
    <xf numFmtId="181" fontId="0" fillId="0" borderId="6" xfId="0" applyNumberFormat="1" applyFill="1" applyBorder="1"/>
    <xf numFmtId="4" fontId="4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81" fontId="20" fillId="4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20" fillId="0" borderId="6" xfId="0" applyFont="1" applyBorder="1" applyAlignment="1">
      <alignment vertical="center" wrapText="1"/>
    </xf>
    <xf numFmtId="0" fontId="4" fillId="2" borderId="8" xfId="2" applyFont="1" applyFill="1" applyBorder="1" applyAlignment="1">
      <alignment vertical="center" wrapText="1"/>
    </xf>
    <xf numFmtId="0" fontId="4" fillId="2" borderId="2" xfId="2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179" fontId="3" fillId="0" borderId="4" xfId="0" applyNumberFormat="1" applyFont="1" applyFill="1" applyBorder="1" applyAlignment="1">
      <alignment horizontal="center" vertical="center" wrapText="1"/>
    </xf>
    <xf numFmtId="179" fontId="3" fillId="0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left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1" fontId="3" fillId="2" borderId="5" xfId="2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3" xfId="2" applyFont="1" applyFill="1" applyBorder="1" applyAlignment="1">
      <alignment vertical="center" wrapText="1"/>
    </xf>
    <xf numFmtId="0" fontId="3" fillId="2" borderId="4" xfId="2" applyFont="1" applyFill="1" applyBorder="1" applyAlignment="1">
      <alignment vertical="center" wrapText="1"/>
    </xf>
    <xf numFmtId="0" fontId="3" fillId="2" borderId="5" xfId="2" applyFont="1" applyFill="1" applyBorder="1" applyAlignment="1">
      <alignment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4" fontId="20" fillId="2" borderId="6" xfId="0" applyNumberFormat="1" applyFont="1" applyFill="1" applyBorder="1" applyAlignment="1">
      <alignment horizontal="center" vertical="center" wrapText="1"/>
    </xf>
    <xf numFmtId="1" fontId="3" fillId="4" borderId="6" xfId="2" applyNumberFormat="1" applyFont="1" applyFill="1" applyBorder="1" applyAlignment="1">
      <alignment horizontal="center" vertical="center" wrapText="1"/>
    </xf>
    <xf numFmtId="3" fontId="3" fillId="2" borderId="3" xfId="2" applyNumberFormat="1" applyFont="1" applyFill="1" applyBorder="1" applyAlignment="1">
      <alignment horizontal="center" vertical="center" wrapText="1"/>
    </xf>
    <xf numFmtId="3" fontId="3" fillId="2" borderId="4" xfId="2" applyNumberFormat="1" applyFont="1" applyFill="1" applyBorder="1" applyAlignment="1">
      <alignment horizontal="center" vertical="center" wrapText="1"/>
    </xf>
    <xf numFmtId="3" fontId="3" fillId="2" borderId="5" xfId="2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 wrapText="1"/>
    </xf>
    <xf numFmtId="0" fontId="32" fillId="0" borderId="3" xfId="0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32" fillId="0" borderId="5" xfId="0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center"/>
    </xf>
    <xf numFmtId="0" fontId="20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6" xfId="2" applyFont="1" applyFill="1" applyBorder="1" applyAlignment="1">
      <alignment vertical="center" wrapText="1"/>
    </xf>
    <xf numFmtId="2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85" fontId="3" fillId="2" borderId="6" xfId="0" applyNumberFormat="1" applyFont="1" applyFill="1" applyBorder="1" applyAlignment="1">
      <alignment horizontal="center" vertical="center" wrapText="1"/>
    </xf>
    <xf numFmtId="185" fontId="3" fillId="2" borderId="3" xfId="2" applyNumberFormat="1" applyFont="1" applyFill="1" applyBorder="1" applyAlignment="1">
      <alignment horizontal="center" vertical="center" wrapText="1"/>
    </xf>
    <xf numFmtId="185" fontId="3" fillId="2" borderId="4" xfId="2" applyNumberFormat="1" applyFont="1" applyFill="1" applyBorder="1" applyAlignment="1">
      <alignment horizontal="center" vertical="center" wrapText="1"/>
    </xf>
    <xf numFmtId="185" fontId="3" fillId="2" borderId="5" xfId="2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2" fontId="3" fillId="4" borderId="3" xfId="2" applyNumberFormat="1" applyFont="1" applyFill="1" applyBorder="1" applyAlignment="1">
      <alignment horizontal="center" vertical="center" wrapText="1"/>
    </xf>
    <xf numFmtId="2" fontId="3" fillId="4" borderId="4" xfId="2" applyNumberFormat="1" applyFont="1" applyFill="1" applyBorder="1" applyAlignment="1">
      <alignment horizontal="center" vertical="center" wrapText="1"/>
    </xf>
    <xf numFmtId="2" fontId="3" fillId="4" borderId="5" xfId="2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4" fontId="3" fillId="2" borderId="3" xfId="2" applyNumberFormat="1" applyFont="1" applyFill="1" applyBorder="1" applyAlignment="1">
      <alignment horizontal="center" vertical="center" wrapText="1"/>
    </xf>
    <xf numFmtId="4" fontId="3" fillId="2" borderId="4" xfId="2" applyNumberFormat="1" applyFont="1" applyFill="1" applyBorder="1" applyAlignment="1">
      <alignment horizontal="center" vertical="center" wrapText="1"/>
    </xf>
    <xf numFmtId="4" fontId="3" fillId="2" borderId="5" xfId="2" applyNumberFormat="1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2" fontId="3" fillId="4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181" fontId="17" fillId="2" borderId="6" xfId="0" applyNumberFormat="1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5" xfId="2" applyFont="1" applyFill="1" applyBorder="1" applyAlignment="1">
      <alignment vertical="center" wrapText="1"/>
    </xf>
    <xf numFmtId="0" fontId="4" fillId="2" borderId="6" xfId="2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6" xfId="2" applyFont="1" applyFill="1" applyBorder="1" applyAlignment="1">
      <alignment vertical="center" wrapText="1"/>
    </xf>
    <xf numFmtId="179" fontId="3" fillId="2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185" fontId="17" fillId="2" borderId="6" xfId="0" applyNumberFormat="1" applyFont="1" applyFill="1" applyBorder="1" applyAlignment="1">
      <alignment horizontal="center" vertical="center" wrapText="1"/>
    </xf>
    <xf numFmtId="3" fontId="3" fillId="2" borderId="6" xfId="2" applyNumberFormat="1" applyFont="1" applyFill="1" applyBorder="1" applyAlignment="1">
      <alignment horizontal="center" vertical="center" wrapText="1"/>
    </xf>
    <xf numFmtId="4" fontId="20" fillId="2" borderId="3" xfId="0" applyNumberFormat="1" applyFont="1" applyFill="1" applyBorder="1" applyAlignment="1">
      <alignment horizontal="center" vertical="center" wrapText="1"/>
    </xf>
    <xf numFmtId="4" fontId="20" fillId="2" borderId="4" xfId="0" applyNumberFormat="1" applyFont="1" applyFill="1" applyBorder="1" applyAlignment="1">
      <alignment horizontal="center" vertical="center" wrapText="1"/>
    </xf>
    <xf numFmtId="4" fontId="20" fillId="2" borderId="5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3" fillId="0" borderId="6" xfId="2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3" fillId="2" borderId="3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6" fillId="2" borderId="1" xfId="0" applyFont="1" applyFill="1" applyBorder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14" fontId="28" fillId="4" borderId="1" xfId="0" applyNumberFormat="1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181" fontId="3" fillId="0" borderId="3" xfId="2" applyNumberFormat="1" applyFont="1" applyFill="1" applyBorder="1" applyAlignment="1">
      <alignment horizontal="center" vertical="center" wrapText="1"/>
    </xf>
    <xf numFmtId="181" fontId="3" fillId="0" borderId="4" xfId="2" applyNumberFormat="1" applyFont="1" applyFill="1" applyBorder="1" applyAlignment="1">
      <alignment horizontal="center" vertical="center" wrapText="1"/>
    </xf>
    <xf numFmtId="181" fontId="3" fillId="0" borderId="5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3" fillId="0" borderId="1" xfId="0" quotePrefix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wrapText="1"/>
    </xf>
    <xf numFmtId="0" fontId="11" fillId="2" borderId="1" xfId="0" quotePrefix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left" vertical="top" wrapText="1"/>
    </xf>
    <xf numFmtId="0" fontId="16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1" fillId="2" borderId="1" xfId="0" quotePrefix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4" xfId="2" applyFont="1" applyFill="1" applyBorder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1" fontId="3" fillId="0" borderId="3" xfId="2" applyNumberFormat="1" applyFont="1" applyFill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" fontId="3" fillId="0" borderId="5" xfId="2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5" xfId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</cellXfs>
  <cellStyles count="3">
    <cellStyle name="Звичайний" xfId="0" builtinId="0"/>
    <cellStyle name="Звичайний 21" xfId="1"/>
    <cellStyle name="Обычный_Паспорт_Звіт 2012 остання сесія 2" xfId="2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06"/>
  <sheetViews>
    <sheetView tabSelected="1" view="pageBreakPreview" zoomScaleNormal="100" zoomScaleSheetLayoutView="100" workbookViewId="0">
      <selection activeCell="AO270" sqref="AO270:AV270"/>
    </sheetView>
  </sheetViews>
  <sheetFormatPr defaultRowHeight="12.75" x14ac:dyDescent="0.2"/>
  <cols>
    <col min="1" max="18" width="2.85546875" style="1" customWidth="1"/>
    <col min="19" max="19" width="3.5703125" style="1" customWidth="1"/>
    <col min="20" max="20" width="3.7109375" style="1" customWidth="1"/>
    <col min="21" max="21" width="4" style="1" customWidth="1"/>
    <col min="22" max="22" width="5.28515625" style="1" customWidth="1"/>
    <col min="23" max="23" width="3.28515625" style="1" customWidth="1"/>
    <col min="24" max="24" width="3.7109375" style="1" customWidth="1"/>
    <col min="25" max="25" width="4.42578125" style="1" customWidth="1"/>
    <col min="26" max="40" width="2.85546875" style="1" customWidth="1"/>
    <col min="41" max="41" width="5.140625" style="1" customWidth="1"/>
    <col min="42" max="54" width="2.85546875" style="1" customWidth="1"/>
    <col min="55" max="55" width="3.5703125" style="1" customWidth="1"/>
    <col min="56" max="65" width="2.85546875" style="1" customWidth="1"/>
    <col min="66" max="68" width="3" style="1" customWidth="1"/>
    <col min="69" max="69" width="4" style="1" customWidth="1"/>
    <col min="70" max="70" width="16.42578125" style="1" customWidth="1"/>
    <col min="71" max="71" width="13.28515625" style="1" customWidth="1"/>
    <col min="72" max="72" width="15.5703125" style="1" customWidth="1"/>
    <col min="73" max="73" width="6.5703125" style="1" customWidth="1"/>
    <col min="74" max="74" width="10.5703125" style="1" customWidth="1"/>
    <col min="75" max="77" width="3" style="1" customWidth="1"/>
    <col min="78" max="78" width="4.5703125" style="1" customWidth="1"/>
    <col min="79" max="79" width="5.28515625" style="1" hidden="1" customWidth="1"/>
    <col min="80" max="80" width="14.7109375" style="1" customWidth="1"/>
    <col min="81" max="16384" width="9.140625" style="1"/>
  </cols>
  <sheetData>
    <row r="1" spans="1:77" ht="44.25" customHeight="1" x14ac:dyDescent="0.2">
      <c r="AO1" s="276" t="s">
        <v>18</v>
      </c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</row>
    <row r="2" spans="1:77" ht="15.95" customHeight="1" x14ac:dyDescent="0.2">
      <c r="AO2" s="238" t="s">
        <v>0</v>
      </c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</row>
    <row r="3" spans="1:77" ht="15" customHeight="1" x14ac:dyDescent="0.2">
      <c r="AO3" s="282" t="s">
        <v>140</v>
      </c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  <c r="BJ3" s="282"/>
      <c r="BK3" s="282"/>
      <c r="BL3" s="282"/>
    </row>
    <row r="4" spans="1:77" ht="21.75" customHeight="1" x14ac:dyDescent="0.25">
      <c r="AO4" s="277" t="s">
        <v>60</v>
      </c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</row>
    <row r="5" spans="1:77" x14ac:dyDescent="0.2">
      <c r="AO5" s="281" t="s">
        <v>6</v>
      </c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</row>
    <row r="6" spans="1:77" ht="7.5" customHeight="1" x14ac:dyDescent="0.2">
      <c r="AO6" s="284"/>
      <c r="AP6" s="284"/>
      <c r="AQ6" s="284"/>
      <c r="AR6" s="284"/>
      <c r="AS6" s="284"/>
      <c r="AT6" s="284"/>
      <c r="AU6" s="284"/>
      <c r="AV6" s="284"/>
      <c r="AW6" s="284"/>
      <c r="AX6" s="284"/>
      <c r="AY6" s="284"/>
      <c r="AZ6" s="284"/>
      <c r="BA6" s="284"/>
      <c r="BB6" s="284"/>
      <c r="BC6" s="284"/>
      <c r="BD6" s="284"/>
      <c r="BE6" s="284"/>
      <c r="BF6" s="284"/>
    </row>
    <row r="7" spans="1:77" ht="12.75" customHeight="1" x14ac:dyDescent="0.2">
      <c r="AO7" s="279">
        <v>45596</v>
      </c>
      <c r="AP7" s="280"/>
      <c r="AQ7" s="280"/>
      <c r="AR7" s="280"/>
      <c r="AS7" s="280"/>
      <c r="AT7" s="280"/>
      <c r="AU7" s="280"/>
      <c r="AV7" s="1" t="s">
        <v>43</v>
      </c>
      <c r="AW7" s="286">
        <v>254</v>
      </c>
      <c r="AX7" s="286"/>
      <c r="AY7" s="286"/>
      <c r="AZ7" s="286"/>
      <c r="BA7" s="286"/>
      <c r="BB7" s="286"/>
      <c r="BC7" s="286"/>
      <c r="BD7" s="286"/>
      <c r="BE7" s="286"/>
      <c r="BF7" s="286"/>
    </row>
    <row r="8" spans="1:77" ht="7.5" customHeight="1" x14ac:dyDescent="0.2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77" ht="6" customHeight="1" x14ac:dyDescent="0.2"/>
    <row r="10" spans="1:77" ht="15.75" customHeight="1" x14ac:dyDescent="0.2">
      <c r="A10" s="283" t="s">
        <v>7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</row>
    <row r="11" spans="1:77" ht="15.75" customHeight="1" x14ac:dyDescent="0.2">
      <c r="A11" s="283" t="s">
        <v>198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</row>
    <row r="12" spans="1:77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s="9" customFormat="1" ht="18.75" customHeight="1" x14ac:dyDescent="0.2">
      <c r="A13" s="5" t="s">
        <v>33</v>
      </c>
      <c r="B13" s="287" t="s">
        <v>62</v>
      </c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6"/>
      <c r="N13" s="278" t="s">
        <v>60</v>
      </c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7"/>
      <c r="AU13" s="271" t="s">
        <v>61</v>
      </c>
      <c r="AV13" s="272"/>
      <c r="AW13" s="272"/>
      <c r="AX13" s="272"/>
      <c r="AY13" s="272"/>
      <c r="AZ13" s="272"/>
      <c r="BA13" s="272"/>
      <c r="BB13" s="272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</row>
    <row r="14" spans="1:77" s="9" customFormat="1" ht="27.75" customHeight="1" x14ac:dyDescent="0.2">
      <c r="A14" s="10"/>
      <c r="B14" s="274" t="s">
        <v>36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11"/>
      <c r="N14" s="285" t="s">
        <v>42</v>
      </c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11"/>
      <c r="AU14" s="274" t="s">
        <v>35</v>
      </c>
      <c r="AV14" s="274"/>
      <c r="AW14" s="274"/>
      <c r="AX14" s="274"/>
      <c r="AY14" s="274"/>
      <c r="AZ14" s="274"/>
      <c r="BA14" s="274"/>
      <c r="BB14" s="274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</row>
    <row r="15" spans="1:77" s="9" customFormat="1" x14ac:dyDescent="0.2">
      <c r="BE15" s="12"/>
      <c r="BF15" s="12"/>
      <c r="BG15" s="12"/>
      <c r="BH15" s="12"/>
      <c r="BI15" s="12"/>
      <c r="BJ15" s="12"/>
      <c r="BK15" s="12"/>
      <c r="BL15" s="12"/>
    </row>
    <row r="16" spans="1:77" s="9" customFormat="1" ht="18" customHeight="1" x14ac:dyDescent="0.2">
      <c r="A16" s="13" t="s">
        <v>4</v>
      </c>
      <c r="B16" s="287" t="s">
        <v>63</v>
      </c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6"/>
      <c r="N16" s="278" t="s">
        <v>60</v>
      </c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  <c r="AI16" s="278"/>
      <c r="AJ16" s="278"/>
      <c r="AK16" s="278"/>
      <c r="AL16" s="278"/>
      <c r="AM16" s="278"/>
      <c r="AN16" s="278"/>
      <c r="AO16" s="278"/>
      <c r="AP16" s="278"/>
      <c r="AQ16" s="278"/>
      <c r="AR16" s="278"/>
      <c r="AS16" s="278"/>
      <c r="AT16" s="7"/>
      <c r="AU16" s="271" t="s">
        <v>61</v>
      </c>
      <c r="AV16" s="272"/>
      <c r="AW16" s="272"/>
      <c r="AX16" s="272"/>
      <c r="AY16" s="272"/>
      <c r="AZ16" s="272"/>
      <c r="BA16" s="272"/>
      <c r="BB16" s="272"/>
      <c r="BC16" s="14"/>
      <c r="BD16" s="14"/>
      <c r="BE16" s="14"/>
      <c r="BF16" s="14"/>
      <c r="BG16" s="14"/>
      <c r="BH16" s="14"/>
      <c r="BI16" s="14"/>
      <c r="BJ16" s="14"/>
      <c r="BK16" s="14"/>
      <c r="BL16" s="15"/>
      <c r="BM16" s="16"/>
      <c r="BN16" s="16"/>
      <c r="BO16" s="16"/>
      <c r="BP16" s="14"/>
      <c r="BQ16" s="14"/>
      <c r="BR16" s="14"/>
      <c r="BS16" s="14"/>
      <c r="BT16" s="14"/>
      <c r="BU16" s="14"/>
      <c r="BV16" s="14"/>
      <c r="BW16" s="14"/>
    </row>
    <row r="17" spans="1:79" s="9" customFormat="1" ht="24" customHeight="1" x14ac:dyDescent="0.2">
      <c r="A17" s="17"/>
      <c r="B17" s="274" t="s">
        <v>36</v>
      </c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11"/>
      <c r="N17" s="285" t="s">
        <v>41</v>
      </c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  <c r="AT17" s="11"/>
      <c r="AU17" s="274" t="s">
        <v>35</v>
      </c>
      <c r="AV17" s="274"/>
      <c r="AW17" s="274"/>
      <c r="AX17" s="274"/>
      <c r="AY17" s="274"/>
      <c r="AZ17" s="274"/>
      <c r="BA17" s="274"/>
      <c r="BB17" s="274"/>
      <c r="BC17" s="18"/>
      <c r="BD17" s="18"/>
      <c r="BE17" s="18"/>
      <c r="BF17" s="18"/>
      <c r="BG17" s="18"/>
      <c r="BH17" s="18"/>
      <c r="BI17" s="18"/>
      <c r="BJ17" s="18"/>
      <c r="BK17" s="19"/>
      <c r="BL17" s="18"/>
      <c r="BM17" s="16"/>
      <c r="BN17" s="16"/>
      <c r="BO17" s="16"/>
      <c r="BP17" s="18"/>
      <c r="BQ17" s="18"/>
      <c r="BR17" s="18"/>
      <c r="BS17" s="18"/>
      <c r="BT17" s="18"/>
      <c r="BU17" s="18"/>
      <c r="BV17" s="18"/>
      <c r="BW17" s="18"/>
    </row>
    <row r="18" spans="1:79" s="9" customFormat="1" x14ac:dyDescent="0.2"/>
    <row r="19" spans="1:79" s="9" customFormat="1" ht="15" customHeight="1" x14ac:dyDescent="0.2">
      <c r="A19" s="5" t="s">
        <v>34</v>
      </c>
      <c r="B19" s="271">
        <v>1416030</v>
      </c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0"/>
      <c r="N19" s="271" t="s">
        <v>59</v>
      </c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1"/>
      <c r="AA19" s="271" t="s">
        <v>54</v>
      </c>
      <c r="AB19" s="272"/>
      <c r="AC19" s="272"/>
      <c r="AD19" s="272"/>
      <c r="AE19" s="272"/>
      <c r="AF19" s="272"/>
      <c r="AG19" s="272"/>
      <c r="AH19" s="272"/>
      <c r="AI19" s="272"/>
      <c r="AJ19" s="21"/>
      <c r="AK19" s="272" t="s">
        <v>58</v>
      </c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1"/>
      <c r="BE19" s="271" t="s">
        <v>184</v>
      </c>
      <c r="BF19" s="272"/>
      <c r="BG19" s="272"/>
      <c r="BH19" s="272"/>
      <c r="BI19" s="272"/>
      <c r="BJ19" s="272"/>
      <c r="BK19" s="272"/>
      <c r="BL19" s="272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s="9" customFormat="1" ht="45.75" customHeight="1" x14ac:dyDescent="0.2">
      <c r="B20" s="274" t="s">
        <v>36</v>
      </c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2"/>
      <c r="N20" s="274" t="s">
        <v>37</v>
      </c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3"/>
      <c r="AA20" s="269" t="s">
        <v>38</v>
      </c>
      <c r="AB20" s="269"/>
      <c r="AC20" s="269"/>
      <c r="AD20" s="269"/>
      <c r="AE20" s="269"/>
      <c r="AF20" s="269"/>
      <c r="AG20" s="269"/>
      <c r="AH20" s="269"/>
      <c r="AI20" s="269"/>
      <c r="AJ20" s="23"/>
      <c r="AK20" s="273" t="s">
        <v>39</v>
      </c>
      <c r="AL20" s="273"/>
      <c r="AM20" s="273"/>
      <c r="AN20" s="273"/>
      <c r="AO20" s="273"/>
      <c r="AP20" s="273"/>
      <c r="AQ20" s="273"/>
      <c r="AR20" s="273"/>
      <c r="AS20" s="273"/>
      <c r="AT20" s="273"/>
      <c r="AU20" s="273"/>
      <c r="AV20" s="273"/>
      <c r="AW20" s="273"/>
      <c r="AX20" s="273"/>
      <c r="AY20" s="273"/>
      <c r="AZ20" s="273"/>
      <c r="BA20" s="273"/>
      <c r="BB20" s="273"/>
      <c r="BC20" s="273"/>
      <c r="BD20" s="23"/>
      <c r="BE20" s="274" t="s">
        <v>40</v>
      </c>
      <c r="BF20" s="274"/>
      <c r="BG20" s="274"/>
      <c r="BH20" s="274"/>
      <c r="BI20" s="274"/>
      <c r="BJ20" s="274"/>
      <c r="BK20" s="274"/>
      <c r="BL20" s="274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</row>
    <row r="21" spans="1:79" ht="6.75" customHeigh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</row>
    <row r="22" spans="1:79" ht="24.95" customHeight="1" x14ac:dyDescent="0.25">
      <c r="A22" s="275" t="s">
        <v>31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30">
        <f>AS22+I23</f>
        <v>309866387.00000006</v>
      </c>
      <c r="V22" s="230"/>
      <c r="W22" s="230"/>
      <c r="X22" s="230"/>
      <c r="Y22" s="230"/>
      <c r="Z22" s="230"/>
      <c r="AA22" s="230"/>
      <c r="AB22" s="230"/>
      <c r="AC22" s="230"/>
      <c r="AD22" s="230"/>
      <c r="AE22" s="231" t="s">
        <v>32</v>
      </c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0">
        <f>AC68</f>
        <v>309866387.00000006</v>
      </c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28" t="s">
        <v>9</v>
      </c>
      <c r="BE22" s="228"/>
      <c r="BF22" s="228"/>
      <c r="BG22" s="228"/>
      <c r="BH22" s="228"/>
      <c r="BI22" s="228"/>
      <c r="BJ22" s="228"/>
      <c r="BK22" s="228"/>
      <c r="BL22" s="228"/>
    </row>
    <row r="23" spans="1:79" ht="24.95" customHeight="1" x14ac:dyDescent="0.25">
      <c r="A23" s="228" t="s">
        <v>8</v>
      </c>
      <c r="B23" s="228"/>
      <c r="C23" s="228"/>
      <c r="D23" s="228"/>
      <c r="E23" s="228"/>
      <c r="F23" s="228"/>
      <c r="G23" s="228"/>
      <c r="H23" s="228"/>
      <c r="I23" s="230">
        <f>AK68</f>
        <v>0</v>
      </c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28" t="s">
        <v>10</v>
      </c>
      <c r="U23" s="228"/>
      <c r="V23" s="228"/>
      <c r="W23" s="228"/>
      <c r="X23" s="25"/>
      <c r="Y23" s="25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7"/>
      <c r="AP23" s="27"/>
      <c r="AQ23" s="27"/>
      <c r="AR23" s="27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7"/>
      <c r="BE23" s="27"/>
      <c r="BF23" s="27"/>
      <c r="BG23" s="27"/>
      <c r="BH23" s="27"/>
      <c r="BI23" s="27"/>
      <c r="BJ23" s="24"/>
      <c r="BK23" s="24"/>
      <c r="BL23" s="24"/>
    </row>
    <row r="24" spans="1:79" ht="12.75" customHeight="1" x14ac:dyDescent="0.2">
      <c r="A24" s="28"/>
      <c r="B24" s="28"/>
      <c r="C24" s="28"/>
      <c r="D24" s="28"/>
      <c r="E24" s="28"/>
      <c r="F24" s="28"/>
      <c r="G24" s="28"/>
      <c r="H24" s="28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8"/>
      <c r="U24" s="28"/>
      <c r="V24" s="28"/>
      <c r="W24" s="28"/>
      <c r="X24" s="25"/>
      <c r="Y24" s="25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7"/>
      <c r="AO24" s="27"/>
      <c r="AP24" s="27"/>
      <c r="AQ24" s="27"/>
      <c r="AR24" s="27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7"/>
      <c r="BE24" s="27"/>
      <c r="BF24" s="27"/>
      <c r="BG24" s="27"/>
      <c r="BH24" s="27"/>
      <c r="BI24" s="27"/>
      <c r="BJ24" s="24"/>
      <c r="BK24" s="24"/>
      <c r="BL24" s="24"/>
    </row>
    <row r="25" spans="1:79" ht="15.75" customHeight="1" x14ac:dyDescent="0.2">
      <c r="A25" s="238" t="s">
        <v>20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8"/>
      <c r="AR25" s="238"/>
      <c r="AS25" s="238"/>
      <c r="AT25" s="238"/>
      <c r="AU25" s="238"/>
      <c r="AV25" s="238"/>
      <c r="AW25" s="238"/>
      <c r="AX25" s="238"/>
      <c r="AY25" s="238"/>
      <c r="AZ25" s="238"/>
      <c r="BA25" s="238"/>
      <c r="BB25" s="238"/>
      <c r="BC25" s="238"/>
      <c r="BD25" s="238"/>
      <c r="BE25" s="238"/>
      <c r="BF25" s="238"/>
      <c r="BG25" s="238"/>
      <c r="BH25" s="238"/>
      <c r="BI25" s="238"/>
      <c r="BJ25" s="238"/>
      <c r="BK25" s="238"/>
      <c r="BL25" s="238"/>
    </row>
    <row r="26" spans="1:79" ht="144.75" customHeight="1" x14ac:dyDescent="0.2">
      <c r="A26" s="229" t="s">
        <v>252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29"/>
      <c r="AZ26" s="229"/>
      <c r="BA26" s="229"/>
      <c r="BB26" s="229"/>
      <c r="BC26" s="229"/>
      <c r="BD26" s="229"/>
      <c r="BE26" s="229"/>
      <c r="BF26" s="229"/>
      <c r="BG26" s="229"/>
      <c r="BH26" s="229"/>
      <c r="BI26" s="229"/>
      <c r="BJ26" s="229"/>
      <c r="BK26" s="229"/>
      <c r="BL26" s="229"/>
    </row>
    <row r="27" spans="1:79" ht="6" customHeigh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</row>
    <row r="28" spans="1:79" ht="15.75" customHeight="1" x14ac:dyDescent="0.2">
      <c r="A28" s="228" t="s">
        <v>19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8"/>
      <c r="AR28" s="228"/>
      <c r="AS28" s="228"/>
      <c r="AT28" s="228"/>
      <c r="AU28" s="228"/>
      <c r="AV28" s="228"/>
      <c r="AW28" s="228"/>
      <c r="AX28" s="228"/>
      <c r="AY28" s="228"/>
      <c r="AZ28" s="228"/>
      <c r="BA28" s="228"/>
      <c r="BB28" s="228"/>
      <c r="BC28" s="228"/>
      <c r="BD28" s="228"/>
      <c r="BE28" s="228"/>
      <c r="BF28" s="228"/>
      <c r="BG28" s="228"/>
      <c r="BH28" s="228"/>
      <c r="BI28" s="228"/>
      <c r="BJ28" s="228"/>
      <c r="BK28" s="228"/>
      <c r="BL28" s="228"/>
    </row>
    <row r="29" spans="1:79" ht="17.25" customHeight="1" x14ac:dyDescent="0.2">
      <c r="A29" s="109" t="s">
        <v>14</v>
      </c>
      <c r="B29" s="109"/>
      <c r="C29" s="109"/>
      <c r="D29" s="109"/>
      <c r="E29" s="109"/>
      <c r="F29" s="109"/>
      <c r="G29" s="129" t="s">
        <v>23</v>
      </c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1"/>
    </row>
    <row r="30" spans="1:79" ht="17.25" customHeight="1" x14ac:dyDescent="0.2">
      <c r="A30" s="109">
        <v>1</v>
      </c>
      <c r="B30" s="109"/>
      <c r="C30" s="109"/>
      <c r="D30" s="109"/>
      <c r="E30" s="109"/>
      <c r="F30" s="109"/>
      <c r="G30" s="129">
        <v>2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1"/>
    </row>
    <row r="31" spans="1:79" ht="18.75" customHeight="1" x14ac:dyDescent="0.2">
      <c r="A31" s="109">
        <v>1</v>
      </c>
      <c r="B31" s="109"/>
      <c r="C31" s="109"/>
      <c r="D31" s="109"/>
      <c r="E31" s="109"/>
      <c r="F31" s="109"/>
      <c r="G31" s="289" t="s">
        <v>64</v>
      </c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0"/>
      <c r="AY31" s="290"/>
      <c r="AZ31" s="290"/>
      <c r="BA31" s="290"/>
      <c r="BB31" s="290"/>
      <c r="BC31" s="290"/>
      <c r="BD31" s="290"/>
      <c r="BE31" s="290"/>
      <c r="BF31" s="290"/>
      <c r="BG31" s="290"/>
      <c r="BH31" s="290"/>
      <c r="BI31" s="290"/>
      <c r="BJ31" s="290"/>
      <c r="BK31" s="290"/>
      <c r="BL31" s="291"/>
    </row>
    <row r="32" spans="1:79" ht="6.75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</row>
    <row r="33" spans="1:79" ht="15.95" customHeight="1" x14ac:dyDescent="0.2">
      <c r="A33" s="228" t="s">
        <v>21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8"/>
      <c r="AT33" s="228"/>
      <c r="AU33" s="228"/>
      <c r="AV33" s="228"/>
      <c r="AW33" s="228"/>
      <c r="AX33" s="228"/>
      <c r="AY33" s="228"/>
      <c r="AZ33" s="228"/>
      <c r="BA33" s="228"/>
      <c r="BB33" s="228"/>
      <c r="BC33" s="228"/>
      <c r="BD33" s="228"/>
      <c r="BE33" s="228"/>
      <c r="BF33" s="228"/>
      <c r="BG33" s="228"/>
      <c r="BH33" s="228"/>
      <c r="BI33" s="228"/>
      <c r="BJ33" s="228"/>
      <c r="BK33" s="228"/>
      <c r="BL33" s="228"/>
    </row>
    <row r="34" spans="1:79" ht="18" customHeight="1" x14ac:dyDescent="0.25">
      <c r="A34" s="270" t="s">
        <v>65</v>
      </c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AS34" s="270"/>
      <c r="AT34" s="270"/>
      <c r="AU34" s="270"/>
      <c r="AV34" s="270"/>
      <c r="AW34" s="270"/>
      <c r="AX34" s="270"/>
      <c r="AY34" s="270"/>
      <c r="AZ34" s="270"/>
      <c r="BA34" s="270"/>
      <c r="BB34" s="270"/>
      <c r="BC34" s="270"/>
      <c r="BD34" s="270"/>
      <c r="BE34" s="270"/>
      <c r="BF34" s="270"/>
      <c r="BG34" s="270"/>
      <c r="BH34" s="270"/>
      <c r="BI34" s="270"/>
      <c r="BJ34" s="270"/>
      <c r="BK34" s="270"/>
      <c r="BL34" s="270"/>
    </row>
    <row r="35" spans="1:79" ht="5.2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</row>
    <row r="36" spans="1:79" ht="20.25" customHeight="1" x14ac:dyDescent="0.2">
      <c r="A36" s="228" t="s">
        <v>22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8"/>
      <c r="AN36" s="228"/>
      <c r="AO36" s="228"/>
      <c r="AP36" s="228"/>
      <c r="AQ36" s="228"/>
      <c r="AR36" s="228"/>
      <c r="AS36" s="228"/>
      <c r="AT36" s="228"/>
      <c r="AU36" s="228"/>
      <c r="AV36" s="228"/>
      <c r="AW36" s="228"/>
      <c r="AX36" s="228"/>
      <c r="AY36" s="228"/>
      <c r="AZ36" s="228"/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</row>
    <row r="37" spans="1:79" ht="6" hidden="1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</row>
    <row r="38" spans="1:79" ht="16.5" customHeight="1" x14ac:dyDescent="0.2">
      <c r="A38" s="109" t="s">
        <v>14</v>
      </c>
      <c r="B38" s="109"/>
      <c r="C38" s="109"/>
      <c r="D38" s="109"/>
      <c r="E38" s="109"/>
      <c r="F38" s="109"/>
      <c r="G38" s="129" t="s">
        <v>11</v>
      </c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1"/>
    </row>
    <row r="39" spans="1:79" ht="18" customHeight="1" x14ac:dyDescent="0.2">
      <c r="A39" s="109">
        <v>1</v>
      </c>
      <c r="B39" s="109"/>
      <c r="C39" s="109"/>
      <c r="D39" s="109"/>
      <c r="E39" s="109"/>
      <c r="F39" s="109"/>
      <c r="G39" s="129">
        <v>2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1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</row>
    <row r="40" spans="1:79" ht="36" customHeight="1" x14ac:dyDescent="0.2">
      <c r="A40" s="109">
        <v>1</v>
      </c>
      <c r="B40" s="109"/>
      <c r="C40" s="109"/>
      <c r="D40" s="109"/>
      <c r="E40" s="109"/>
      <c r="F40" s="109"/>
      <c r="G40" s="232" t="s">
        <v>66</v>
      </c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3"/>
      <c r="AK40" s="233"/>
      <c r="AL40" s="233"/>
      <c r="AM40" s="233"/>
      <c r="AN40" s="233"/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  <c r="BC40" s="233"/>
      <c r="BD40" s="233"/>
      <c r="BE40" s="233"/>
      <c r="BF40" s="233"/>
      <c r="BG40" s="233"/>
      <c r="BH40" s="233"/>
      <c r="BI40" s="233"/>
      <c r="BJ40" s="233"/>
      <c r="BK40" s="233"/>
      <c r="BL40" s="234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</row>
    <row r="41" spans="1:79" ht="18" customHeight="1" x14ac:dyDescent="0.2">
      <c r="A41" s="109">
        <v>2</v>
      </c>
      <c r="B41" s="109"/>
      <c r="C41" s="109"/>
      <c r="D41" s="109"/>
      <c r="E41" s="109"/>
      <c r="F41" s="109"/>
      <c r="G41" s="170" t="s">
        <v>67</v>
      </c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</row>
    <row r="42" spans="1:79" ht="18" customHeight="1" x14ac:dyDescent="0.2">
      <c r="A42" s="109">
        <v>3</v>
      </c>
      <c r="B42" s="109"/>
      <c r="C42" s="109"/>
      <c r="D42" s="109"/>
      <c r="E42" s="109"/>
      <c r="F42" s="109"/>
      <c r="G42" s="170" t="s">
        <v>175</v>
      </c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</row>
    <row r="43" spans="1:79" ht="18" customHeight="1" x14ac:dyDescent="0.2">
      <c r="A43" s="109">
        <v>4</v>
      </c>
      <c r="B43" s="109"/>
      <c r="C43" s="109"/>
      <c r="D43" s="109"/>
      <c r="E43" s="109"/>
      <c r="F43" s="109"/>
      <c r="G43" s="170" t="s">
        <v>68</v>
      </c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</row>
    <row r="44" spans="1:79" ht="18" customHeight="1" x14ac:dyDescent="0.2">
      <c r="A44" s="109">
        <v>5</v>
      </c>
      <c r="B44" s="109"/>
      <c r="C44" s="109"/>
      <c r="D44" s="109"/>
      <c r="E44" s="109"/>
      <c r="F44" s="109"/>
      <c r="G44" s="169" t="s">
        <v>69</v>
      </c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H44" s="169"/>
      <c r="BI44" s="169"/>
      <c r="BJ44" s="169"/>
      <c r="BK44" s="169"/>
      <c r="BL44" s="169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</row>
    <row r="45" spans="1:79" ht="18" customHeight="1" x14ac:dyDescent="0.2">
      <c r="A45" s="109">
        <v>6</v>
      </c>
      <c r="B45" s="109"/>
      <c r="C45" s="109"/>
      <c r="D45" s="109"/>
      <c r="E45" s="109"/>
      <c r="F45" s="109"/>
      <c r="G45" s="169" t="s">
        <v>70</v>
      </c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</row>
    <row r="46" spans="1:79" ht="18" customHeight="1" x14ac:dyDescent="0.2">
      <c r="A46" s="109">
        <v>7</v>
      </c>
      <c r="B46" s="109"/>
      <c r="C46" s="109"/>
      <c r="D46" s="109"/>
      <c r="E46" s="109"/>
      <c r="F46" s="109"/>
      <c r="G46" s="169" t="s">
        <v>71</v>
      </c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</row>
    <row r="47" spans="1:79" ht="18" customHeight="1" x14ac:dyDescent="0.2">
      <c r="A47" s="109">
        <v>8</v>
      </c>
      <c r="B47" s="109"/>
      <c r="C47" s="109"/>
      <c r="D47" s="109"/>
      <c r="E47" s="109"/>
      <c r="F47" s="109"/>
      <c r="G47" s="169" t="s">
        <v>72</v>
      </c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</row>
    <row r="48" spans="1:79" ht="18" customHeight="1" x14ac:dyDescent="0.2">
      <c r="A48" s="109">
        <v>9</v>
      </c>
      <c r="B48" s="109"/>
      <c r="C48" s="109"/>
      <c r="D48" s="109"/>
      <c r="E48" s="109"/>
      <c r="F48" s="109"/>
      <c r="G48" s="169" t="s">
        <v>143</v>
      </c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</row>
    <row r="49" spans="1:85" ht="18" customHeight="1" x14ac:dyDescent="0.2">
      <c r="A49" s="109">
        <v>10</v>
      </c>
      <c r="B49" s="109"/>
      <c r="C49" s="109"/>
      <c r="D49" s="109"/>
      <c r="E49" s="109"/>
      <c r="F49" s="109"/>
      <c r="G49" s="170" t="s">
        <v>205</v>
      </c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</row>
    <row r="50" spans="1:85" ht="16.5" customHeight="1" x14ac:dyDescent="0.2">
      <c r="A50" s="109">
        <v>11</v>
      </c>
      <c r="B50" s="109"/>
      <c r="C50" s="109"/>
      <c r="D50" s="109"/>
      <c r="E50" s="109"/>
      <c r="F50" s="109"/>
      <c r="G50" s="169" t="s">
        <v>240</v>
      </c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</row>
    <row r="51" spans="1:85" ht="4.5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</row>
    <row r="52" spans="1:85" ht="15.75" customHeight="1" x14ac:dyDescent="0.2">
      <c r="A52" s="228" t="s">
        <v>24</v>
      </c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  <c r="AM52" s="228"/>
      <c r="AN52" s="228"/>
      <c r="AO52" s="228"/>
      <c r="AP52" s="228"/>
      <c r="AQ52" s="228"/>
      <c r="AR52" s="228"/>
      <c r="AS52" s="228"/>
      <c r="AT52" s="228"/>
      <c r="AU52" s="228"/>
      <c r="AV52" s="228"/>
      <c r="AW52" s="228"/>
      <c r="AX52" s="228"/>
      <c r="AY52" s="228"/>
      <c r="AZ52" s="228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</row>
    <row r="53" spans="1:85" ht="14.2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235" t="s">
        <v>57</v>
      </c>
      <c r="AT53" s="235"/>
      <c r="AU53" s="235"/>
      <c r="AV53" s="235"/>
      <c r="AW53" s="235"/>
      <c r="AX53" s="235"/>
      <c r="AY53" s="235"/>
      <c r="AZ53" s="235"/>
      <c r="BA53" s="34"/>
      <c r="BB53" s="34"/>
      <c r="BC53" s="34"/>
      <c r="BD53" s="34"/>
      <c r="BE53" s="34"/>
      <c r="BF53" s="34"/>
      <c r="BG53" s="34"/>
      <c r="BH53" s="34"/>
      <c r="BI53" s="32"/>
      <c r="BJ53" s="32"/>
      <c r="BK53" s="32"/>
      <c r="BL53" s="32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</row>
    <row r="54" spans="1:85" ht="8.25" customHeight="1" x14ac:dyDescent="0.25">
      <c r="A54" s="109" t="s">
        <v>14</v>
      </c>
      <c r="B54" s="109"/>
      <c r="C54" s="109"/>
      <c r="D54" s="109" t="s">
        <v>12</v>
      </c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 t="s">
        <v>15</v>
      </c>
      <c r="AD54" s="109"/>
      <c r="AE54" s="109"/>
      <c r="AF54" s="109"/>
      <c r="AG54" s="109"/>
      <c r="AH54" s="109"/>
      <c r="AI54" s="109"/>
      <c r="AJ54" s="109"/>
      <c r="AK54" s="109" t="s">
        <v>16</v>
      </c>
      <c r="AL54" s="109"/>
      <c r="AM54" s="109"/>
      <c r="AN54" s="109"/>
      <c r="AO54" s="109"/>
      <c r="AP54" s="109"/>
      <c r="AQ54" s="109"/>
      <c r="AR54" s="109"/>
      <c r="AS54" s="109" t="s">
        <v>13</v>
      </c>
      <c r="AT54" s="109"/>
      <c r="AU54" s="109"/>
      <c r="AV54" s="109"/>
      <c r="AW54" s="109"/>
      <c r="AX54" s="109"/>
      <c r="AY54" s="109"/>
      <c r="AZ54" s="109"/>
      <c r="BA54" s="35"/>
      <c r="BB54" s="35"/>
      <c r="BC54" s="35"/>
      <c r="BD54" s="35"/>
      <c r="BE54" s="35"/>
      <c r="BF54" s="35"/>
      <c r="BG54" s="35"/>
      <c r="BH54" s="35"/>
      <c r="BI54" s="36"/>
      <c r="BJ54" s="36"/>
      <c r="BK54" s="36"/>
      <c r="BL54" s="36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</row>
    <row r="55" spans="1:85" ht="12" customHeight="1" x14ac:dyDescent="0.25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35"/>
      <c r="BB55" s="35"/>
      <c r="BC55" s="35"/>
      <c r="BD55" s="35"/>
      <c r="BE55" s="35"/>
      <c r="BF55" s="35"/>
      <c r="BG55" s="35"/>
      <c r="BH55" s="35"/>
      <c r="BI55" s="36"/>
      <c r="BJ55" s="36"/>
      <c r="BK55" s="36"/>
      <c r="BL55" s="36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</row>
    <row r="56" spans="1:85" ht="15.75" x14ac:dyDescent="0.25">
      <c r="A56" s="109">
        <v>1</v>
      </c>
      <c r="B56" s="109"/>
      <c r="C56" s="109"/>
      <c r="D56" s="109">
        <v>2</v>
      </c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>
        <v>3</v>
      </c>
      <c r="AD56" s="109"/>
      <c r="AE56" s="109"/>
      <c r="AF56" s="109"/>
      <c r="AG56" s="109"/>
      <c r="AH56" s="109"/>
      <c r="AI56" s="109"/>
      <c r="AJ56" s="109"/>
      <c r="AK56" s="109">
        <v>4</v>
      </c>
      <c r="AL56" s="109"/>
      <c r="AM56" s="109"/>
      <c r="AN56" s="109"/>
      <c r="AO56" s="109"/>
      <c r="AP56" s="109"/>
      <c r="AQ56" s="109"/>
      <c r="AR56" s="109"/>
      <c r="AS56" s="109">
        <v>5</v>
      </c>
      <c r="AT56" s="109"/>
      <c r="AU56" s="109"/>
      <c r="AV56" s="109"/>
      <c r="AW56" s="109"/>
      <c r="AX56" s="109"/>
      <c r="AY56" s="109"/>
      <c r="AZ56" s="109"/>
      <c r="BA56" s="35"/>
      <c r="BB56" s="35"/>
      <c r="BC56" s="35"/>
      <c r="BD56" s="35"/>
      <c r="BE56" s="35"/>
      <c r="BF56" s="35"/>
      <c r="BG56" s="35"/>
      <c r="BH56" s="35"/>
      <c r="BI56" s="36"/>
      <c r="BJ56" s="36"/>
      <c r="BK56" s="36"/>
      <c r="BL56" s="36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</row>
    <row r="57" spans="1:85" s="40" customFormat="1" ht="36" customHeight="1" x14ac:dyDescent="0.25">
      <c r="A57" s="109">
        <v>1</v>
      </c>
      <c r="B57" s="109"/>
      <c r="C57" s="109"/>
      <c r="D57" s="170" t="s">
        <v>73</v>
      </c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11">
        <f>AO85</f>
        <v>37115302</v>
      </c>
      <c r="AD57" s="111"/>
      <c r="AE57" s="111"/>
      <c r="AF57" s="111"/>
      <c r="AG57" s="111"/>
      <c r="AH57" s="111"/>
      <c r="AI57" s="111"/>
      <c r="AJ57" s="111"/>
      <c r="AK57" s="111">
        <f>AW85</f>
        <v>0</v>
      </c>
      <c r="AL57" s="111"/>
      <c r="AM57" s="111"/>
      <c r="AN57" s="111"/>
      <c r="AO57" s="111"/>
      <c r="AP57" s="111"/>
      <c r="AQ57" s="111"/>
      <c r="AR57" s="111"/>
      <c r="AS57" s="111">
        <f>AC57+AK57</f>
        <v>37115302</v>
      </c>
      <c r="AT57" s="111"/>
      <c r="AU57" s="111"/>
      <c r="AV57" s="111"/>
      <c r="AW57" s="111"/>
      <c r="AX57" s="111"/>
      <c r="AY57" s="111"/>
      <c r="AZ57" s="111"/>
      <c r="BA57" s="37"/>
      <c r="BB57" s="38"/>
      <c r="BC57" s="38"/>
      <c r="BD57" s="38"/>
      <c r="BE57" s="38"/>
      <c r="BF57" s="38"/>
      <c r="BG57" s="38"/>
      <c r="BH57" s="38"/>
      <c r="BI57" s="39"/>
      <c r="BJ57" s="39"/>
      <c r="BK57" s="39"/>
      <c r="BL57" s="39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</row>
    <row r="58" spans="1:85" s="40" customFormat="1" ht="20.100000000000001" customHeight="1" x14ac:dyDescent="0.25">
      <c r="A58" s="109">
        <v>2</v>
      </c>
      <c r="B58" s="109"/>
      <c r="C58" s="109"/>
      <c r="D58" s="170" t="s">
        <v>74</v>
      </c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11">
        <f>AO113</f>
        <v>13198305</v>
      </c>
      <c r="AD58" s="111"/>
      <c r="AE58" s="111"/>
      <c r="AF58" s="111"/>
      <c r="AG58" s="111"/>
      <c r="AH58" s="111"/>
      <c r="AI58" s="111"/>
      <c r="AJ58" s="111"/>
      <c r="AK58" s="111">
        <v>0</v>
      </c>
      <c r="AL58" s="111"/>
      <c r="AM58" s="111"/>
      <c r="AN58" s="111"/>
      <c r="AO58" s="111"/>
      <c r="AP58" s="111"/>
      <c r="AQ58" s="111"/>
      <c r="AR58" s="111"/>
      <c r="AS58" s="111">
        <f t="shared" ref="AS58:AS66" si="0">AC58+AK58</f>
        <v>13198305</v>
      </c>
      <c r="AT58" s="111"/>
      <c r="AU58" s="111"/>
      <c r="AV58" s="111"/>
      <c r="AW58" s="111"/>
      <c r="AX58" s="111"/>
      <c r="AY58" s="111"/>
      <c r="AZ58" s="111"/>
      <c r="BA58" s="37"/>
      <c r="BB58" s="38"/>
      <c r="BC58" s="38"/>
      <c r="BD58" s="38"/>
      <c r="BE58" s="38"/>
      <c r="BF58" s="38"/>
      <c r="BG58" s="38"/>
      <c r="BH58" s="38"/>
      <c r="BI58" s="39"/>
      <c r="BJ58" s="39"/>
      <c r="BK58" s="39"/>
      <c r="BL58" s="39"/>
      <c r="BP58" s="56"/>
      <c r="BQ58" s="56"/>
      <c r="BR58" s="56"/>
      <c r="BS58" s="57"/>
      <c r="BT58" s="57"/>
      <c r="BU58" s="57"/>
      <c r="BV58" s="57"/>
      <c r="BW58" s="57"/>
      <c r="BX58" s="57"/>
      <c r="BY58" s="57"/>
      <c r="BZ58" s="57"/>
      <c r="CA58" s="57"/>
      <c r="CB58" s="41"/>
      <c r="CC58" s="41"/>
    </row>
    <row r="59" spans="1:85" s="40" customFormat="1" ht="20.100000000000001" customHeight="1" x14ac:dyDescent="0.25">
      <c r="A59" s="109">
        <v>3</v>
      </c>
      <c r="B59" s="109"/>
      <c r="C59" s="109"/>
      <c r="D59" s="170" t="s">
        <v>176</v>
      </c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11">
        <f>AO128</f>
        <v>69097938</v>
      </c>
      <c r="AD59" s="111"/>
      <c r="AE59" s="111"/>
      <c r="AF59" s="111"/>
      <c r="AG59" s="111"/>
      <c r="AH59" s="111"/>
      <c r="AI59" s="111"/>
      <c r="AJ59" s="111"/>
      <c r="AK59" s="111">
        <f>AW128</f>
        <v>0</v>
      </c>
      <c r="AL59" s="111"/>
      <c r="AM59" s="111"/>
      <c r="AN59" s="111"/>
      <c r="AO59" s="111"/>
      <c r="AP59" s="111"/>
      <c r="AQ59" s="111"/>
      <c r="AR59" s="111"/>
      <c r="AS59" s="111">
        <f t="shared" si="0"/>
        <v>69097938</v>
      </c>
      <c r="AT59" s="111"/>
      <c r="AU59" s="111"/>
      <c r="AV59" s="111"/>
      <c r="AW59" s="111"/>
      <c r="AX59" s="111"/>
      <c r="AY59" s="111"/>
      <c r="AZ59" s="111"/>
      <c r="BA59" s="37"/>
      <c r="BB59" s="38"/>
      <c r="BC59" s="38"/>
      <c r="BD59" s="38"/>
      <c r="BE59" s="38"/>
      <c r="BF59" s="38"/>
      <c r="BG59" s="38"/>
      <c r="BH59" s="38"/>
      <c r="BI59" s="39"/>
      <c r="BJ59" s="39"/>
      <c r="BK59" s="39"/>
      <c r="BL59" s="39"/>
      <c r="BP59" s="56"/>
      <c r="BQ59" s="56"/>
      <c r="BR59" s="56"/>
      <c r="BS59" s="57"/>
      <c r="BT59" s="58"/>
      <c r="BU59" s="58"/>
      <c r="BV59" s="58"/>
      <c r="BW59" s="58"/>
      <c r="BX59" s="58"/>
      <c r="BY59" s="58"/>
      <c r="BZ59" s="58"/>
      <c r="CA59" s="58"/>
      <c r="CB59" s="42"/>
      <c r="CC59" s="41"/>
    </row>
    <row r="60" spans="1:85" s="40" customFormat="1" ht="20.100000000000001" customHeight="1" x14ac:dyDescent="0.25">
      <c r="A60" s="109">
        <v>4</v>
      </c>
      <c r="B60" s="109"/>
      <c r="C60" s="109"/>
      <c r="D60" s="170" t="s">
        <v>75</v>
      </c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11">
        <f>AO151</f>
        <v>7030340</v>
      </c>
      <c r="AD60" s="111"/>
      <c r="AE60" s="111"/>
      <c r="AF60" s="111"/>
      <c r="AG60" s="111"/>
      <c r="AH60" s="111"/>
      <c r="AI60" s="111"/>
      <c r="AJ60" s="111"/>
      <c r="AK60" s="111">
        <v>0</v>
      </c>
      <c r="AL60" s="111"/>
      <c r="AM60" s="111"/>
      <c r="AN60" s="111"/>
      <c r="AO60" s="111"/>
      <c r="AP60" s="111"/>
      <c r="AQ60" s="111"/>
      <c r="AR60" s="111"/>
      <c r="AS60" s="111">
        <f t="shared" si="0"/>
        <v>7030340</v>
      </c>
      <c r="AT60" s="111"/>
      <c r="AU60" s="111"/>
      <c r="AV60" s="111"/>
      <c r="AW60" s="111"/>
      <c r="AX60" s="111"/>
      <c r="AY60" s="111"/>
      <c r="AZ60" s="111"/>
      <c r="BA60" s="37"/>
      <c r="BB60" s="38"/>
      <c r="BC60" s="38"/>
      <c r="BD60" s="38"/>
      <c r="BE60" s="38"/>
      <c r="BF60" s="38"/>
      <c r="BG60" s="38"/>
      <c r="BH60" s="38"/>
      <c r="BI60" s="39"/>
      <c r="BJ60" s="39"/>
      <c r="BK60" s="39"/>
      <c r="BL60" s="39"/>
      <c r="BP60" s="56"/>
      <c r="BQ60" s="56"/>
      <c r="BR60" s="56"/>
      <c r="BS60" s="57"/>
      <c r="BT60" s="58"/>
      <c r="BU60" s="58"/>
      <c r="BV60" s="58"/>
      <c r="BW60" s="58"/>
      <c r="BX60" s="58"/>
      <c r="BY60" s="58"/>
      <c r="BZ60" s="58"/>
      <c r="CA60" s="58"/>
      <c r="CB60" s="42"/>
      <c r="CC60" s="41"/>
    </row>
    <row r="61" spans="1:85" s="40" customFormat="1" ht="36" customHeight="1" x14ac:dyDescent="0.25">
      <c r="A61" s="109">
        <v>5</v>
      </c>
      <c r="B61" s="109"/>
      <c r="C61" s="109"/>
      <c r="D61" s="169" t="s">
        <v>76</v>
      </c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11">
        <f>AO171</f>
        <v>156586871.00000006</v>
      </c>
      <c r="AD61" s="111"/>
      <c r="AE61" s="111"/>
      <c r="AF61" s="111"/>
      <c r="AG61" s="111"/>
      <c r="AH61" s="111"/>
      <c r="AI61" s="111"/>
      <c r="AJ61" s="111"/>
      <c r="AK61" s="111">
        <v>0</v>
      </c>
      <c r="AL61" s="111"/>
      <c r="AM61" s="111"/>
      <c r="AN61" s="111"/>
      <c r="AO61" s="111"/>
      <c r="AP61" s="111"/>
      <c r="AQ61" s="111"/>
      <c r="AR61" s="111"/>
      <c r="AS61" s="111">
        <f t="shared" si="0"/>
        <v>156586871.00000006</v>
      </c>
      <c r="AT61" s="111"/>
      <c r="AU61" s="111"/>
      <c r="AV61" s="111"/>
      <c r="AW61" s="111"/>
      <c r="AX61" s="111"/>
      <c r="AY61" s="111"/>
      <c r="AZ61" s="111"/>
      <c r="BA61" s="37"/>
      <c r="BB61" s="38"/>
      <c r="BC61" s="38"/>
      <c r="BD61" s="38"/>
      <c r="BE61" s="38"/>
      <c r="BF61" s="38"/>
      <c r="BG61" s="38"/>
      <c r="BH61" s="38"/>
      <c r="BI61" s="39"/>
      <c r="BJ61" s="39"/>
      <c r="BK61" s="39"/>
      <c r="BL61" s="39"/>
      <c r="BP61" s="56"/>
      <c r="BQ61" s="57"/>
      <c r="BR61" s="57"/>
      <c r="BS61" s="57"/>
      <c r="BT61" s="58"/>
      <c r="BU61" s="58"/>
      <c r="BV61" s="58"/>
      <c r="BW61" s="58"/>
      <c r="BX61" s="58"/>
      <c r="BY61" s="58"/>
      <c r="BZ61" s="58"/>
      <c r="CA61" s="58"/>
      <c r="CB61" s="42"/>
      <c r="CC61" s="41"/>
      <c r="CD61" s="41"/>
      <c r="CE61" s="41"/>
      <c r="CF61" s="41"/>
      <c r="CG61" s="41"/>
    </row>
    <row r="62" spans="1:85" s="40" customFormat="1" ht="36" customHeight="1" x14ac:dyDescent="0.25">
      <c r="A62" s="109">
        <v>6</v>
      </c>
      <c r="B62" s="109"/>
      <c r="C62" s="109"/>
      <c r="D62" s="169" t="s">
        <v>77</v>
      </c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11">
        <f>AO200</f>
        <v>5000</v>
      </c>
      <c r="AD62" s="111"/>
      <c r="AE62" s="111"/>
      <c r="AF62" s="111"/>
      <c r="AG62" s="111"/>
      <c r="AH62" s="111"/>
      <c r="AI62" s="111"/>
      <c r="AJ62" s="111"/>
      <c r="AK62" s="111">
        <v>0</v>
      </c>
      <c r="AL62" s="111"/>
      <c r="AM62" s="111"/>
      <c r="AN62" s="111"/>
      <c r="AO62" s="111"/>
      <c r="AP62" s="111"/>
      <c r="AQ62" s="111"/>
      <c r="AR62" s="111"/>
      <c r="AS62" s="111">
        <f t="shared" si="0"/>
        <v>5000</v>
      </c>
      <c r="AT62" s="111"/>
      <c r="AU62" s="111"/>
      <c r="AV62" s="111"/>
      <c r="AW62" s="111"/>
      <c r="AX62" s="111"/>
      <c r="AY62" s="111"/>
      <c r="AZ62" s="111"/>
      <c r="BA62" s="37"/>
      <c r="BB62" s="38"/>
      <c r="BC62" s="38"/>
      <c r="BD62" s="38"/>
      <c r="BE62" s="38"/>
      <c r="BF62" s="38"/>
      <c r="BG62" s="38"/>
      <c r="BH62" s="38"/>
      <c r="BI62" s="39"/>
      <c r="BJ62" s="39"/>
      <c r="BK62" s="39"/>
      <c r="BL62" s="39"/>
      <c r="BP62" s="56"/>
      <c r="BQ62" s="57"/>
      <c r="BR62" s="57"/>
      <c r="BS62" s="57"/>
      <c r="BT62" s="58"/>
      <c r="BU62" s="58"/>
      <c r="BV62" s="58"/>
      <c r="BW62" s="58"/>
      <c r="BX62" s="58"/>
      <c r="BY62" s="58"/>
      <c r="BZ62" s="58"/>
      <c r="CA62" s="58"/>
      <c r="CB62" s="42"/>
      <c r="CC62" s="41"/>
      <c r="CD62" s="41"/>
      <c r="CE62" s="41"/>
      <c r="CF62" s="41"/>
      <c r="CG62" s="41"/>
    </row>
    <row r="63" spans="1:85" s="40" customFormat="1" ht="20.25" customHeight="1" x14ac:dyDescent="0.25">
      <c r="A63" s="109">
        <v>7</v>
      </c>
      <c r="B63" s="109"/>
      <c r="C63" s="109"/>
      <c r="D63" s="169" t="s">
        <v>78</v>
      </c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11">
        <f>AO212</f>
        <v>884501</v>
      </c>
      <c r="AD63" s="111"/>
      <c r="AE63" s="111"/>
      <c r="AF63" s="111"/>
      <c r="AG63" s="111"/>
      <c r="AH63" s="111"/>
      <c r="AI63" s="111"/>
      <c r="AJ63" s="111"/>
      <c r="AK63" s="111">
        <v>0</v>
      </c>
      <c r="AL63" s="111"/>
      <c r="AM63" s="111"/>
      <c r="AN63" s="111"/>
      <c r="AO63" s="111"/>
      <c r="AP63" s="111"/>
      <c r="AQ63" s="111"/>
      <c r="AR63" s="111"/>
      <c r="AS63" s="111">
        <f t="shared" si="0"/>
        <v>884501</v>
      </c>
      <c r="AT63" s="111"/>
      <c r="AU63" s="111"/>
      <c r="AV63" s="111"/>
      <c r="AW63" s="111"/>
      <c r="AX63" s="111"/>
      <c r="AY63" s="111"/>
      <c r="AZ63" s="111"/>
      <c r="BA63" s="37"/>
      <c r="BB63" s="38"/>
      <c r="BC63" s="38"/>
      <c r="BD63" s="38"/>
      <c r="BE63" s="38"/>
      <c r="BF63" s="38"/>
      <c r="BG63" s="38"/>
      <c r="BH63" s="38"/>
      <c r="BI63" s="39"/>
      <c r="BJ63" s="39"/>
      <c r="BK63" s="39"/>
      <c r="BL63" s="39"/>
      <c r="BP63" s="56"/>
      <c r="BQ63" s="57"/>
      <c r="BR63" s="57"/>
      <c r="BS63" s="57"/>
      <c r="BT63" s="59"/>
      <c r="BU63" s="59"/>
      <c r="BV63" s="59"/>
      <c r="BW63" s="59"/>
      <c r="BX63" s="59"/>
      <c r="BY63" s="59"/>
      <c r="BZ63" s="59"/>
      <c r="CA63" s="59"/>
      <c r="CB63" s="43"/>
      <c r="CC63" s="41"/>
      <c r="CD63" s="41"/>
      <c r="CE63" s="41"/>
      <c r="CF63" s="41"/>
      <c r="CG63" s="41"/>
    </row>
    <row r="64" spans="1:85" s="40" customFormat="1" ht="36.75" customHeight="1" x14ac:dyDescent="0.25">
      <c r="A64" s="109">
        <v>8</v>
      </c>
      <c r="B64" s="109"/>
      <c r="C64" s="109"/>
      <c r="D64" s="169" t="s">
        <v>79</v>
      </c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11">
        <f>AO239</f>
        <v>381696</v>
      </c>
      <c r="AD64" s="111"/>
      <c r="AE64" s="111"/>
      <c r="AF64" s="111"/>
      <c r="AG64" s="111"/>
      <c r="AH64" s="111"/>
      <c r="AI64" s="111"/>
      <c r="AJ64" s="111"/>
      <c r="AK64" s="111">
        <v>0</v>
      </c>
      <c r="AL64" s="111"/>
      <c r="AM64" s="111"/>
      <c r="AN64" s="111"/>
      <c r="AO64" s="111"/>
      <c r="AP64" s="111"/>
      <c r="AQ64" s="111"/>
      <c r="AR64" s="111"/>
      <c r="AS64" s="111">
        <f t="shared" si="0"/>
        <v>381696</v>
      </c>
      <c r="AT64" s="111"/>
      <c r="AU64" s="111"/>
      <c r="AV64" s="111"/>
      <c r="AW64" s="111"/>
      <c r="AX64" s="111"/>
      <c r="AY64" s="111"/>
      <c r="AZ64" s="111"/>
      <c r="BA64" s="37"/>
      <c r="BB64" s="38"/>
      <c r="BC64" s="38"/>
      <c r="BD64" s="38"/>
      <c r="BE64" s="38"/>
      <c r="BF64" s="38"/>
      <c r="BG64" s="38"/>
      <c r="BH64" s="38"/>
      <c r="BI64" s="39"/>
      <c r="BJ64" s="39"/>
      <c r="BK64" s="39"/>
      <c r="BL64" s="39"/>
      <c r="BP64" s="56"/>
      <c r="BQ64" s="57"/>
      <c r="BR64" s="57"/>
      <c r="BS64" s="57"/>
      <c r="BT64" s="59"/>
      <c r="BU64" s="59"/>
      <c r="BV64" s="59"/>
      <c r="BW64" s="59"/>
      <c r="BX64" s="59"/>
      <c r="BY64" s="59"/>
      <c r="BZ64" s="59"/>
      <c r="CA64" s="59"/>
      <c r="CB64" s="43"/>
      <c r="CC64" s="41"/>
      <c r="CD64" s="41"/>
      <c r="CE64" s="41"/>
      <c r="CF64" s="41"/>
      <c r="CG64" s="41"/>
    </row>
    <row r="65" spans="1:85" s="40" customFormat="1" ht="20.100000000000001" customHeight="1" x14ac:dyDescent="0.25">
      <c r="A65" s="109">
        <v>9</v>
      </c>
      <c r="B65" s="109"/>
      <c r="C65" s="109"/>
      <c r="D65" s="169" t="s">
        <v>80</v>
      </c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11">
        <f>AO255</f>
        <v>1500000</v>
      </c>
      <c r="AD65" s="111"/>
      <c r="AE65" s="111"/>
      <c r="AF65" s="111"/>
      <c r="AG65" s="111"/>
      <c r="AH65" s="111"/>
      <c r="AI65" s="111"/>
      <c r="AJ65" s="111"/>
      <c r="AK65" s="111">
        <v>0</v>
      </c>
      <c r="AL65" s="111"/>
      <c r="AM65" s="111"/>
      <c r="AN65" s="111"/>
      <c r="AO65" s="111"/>
      <c r="AP65" s="111"/>
      <c r="AQ65" s="111"/>
      <c r="AR65" s="111"/>
      <c r="AS65" s="111">
        <f t="shared" si="0"/>
        <v>1500000</v>
      </c>
      <c r="AT65" s="111"/>
      <c r="AU65" s="111"/>
      <c r="AV65" s="111"/>
      <c r="AW65" s="111"/>
      <c r="AX65" s="111"/>
      <c r="AY65" s="111"/>
      <c r="AZ65" s="111"/>
      <c r="BA65" s="37"/>
      <c r="BB65" s="38"/>
      <c r="BC65" s="38"/>
      <c r="BD65" s="38"/>
      <c r="BE65" s="38"/>
      <c r="BF65" s="38"/>
      <c r="BG65" s="38"/>
      <c r="BH65" s="38"/>
      <c r="BI65" s="39"/>
      <c r="BJ65" s="39"/>
      <c r="BK65" s="39"/>
      <c r="BL65" s="39"/>
      <c r="BP65" s="56"/>
      <c r="BQ65" s="57"/>
      <c r="BR65" s="57"/>
      <c r="BS65" s="57"/>
      <c r="BT65" s="59"/>
      <c r="BU65" s="59"/>
      <c r="BV65" s="59"/>
      <c r="BW65" s="59"/>
      <c r="BX65" s="59"/>
      <c r="BY65" s="59"/>
      <c r="BZ65" s="59"/>
      <c r="CA65" s="59"/>
      <c r="CB65" s="43"/>
      <c r="CC65" s="41"/>
      <c r="CD65" s="41"/>
      <c r="CE65" s="41"/>
      <c r="CF65" s="41"/>
      <c r="CG65" s="41"/>
    </row>
    <row r="66" spans="1:85" s="40" customFormat="1" ht="36" customHeight="1" x14ac:dyDescent="0.25">
      <c r="A66" s="109">
        <v>10</v>
      </c>
      <c r="B66" s="109"/>
      <c r="C66" s="109"/>
      <c r="D66" s="170" t="s">
        <v>165</v>
      </c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11">
        <f>AO270</f>
        <v>5966434</v>
      </c>
      <c r="AD66" s="111"/>
      <c r="AE66" s="111"/>
      <c r="AF66" s="111"/>
      <c r="AG66" s="111"/>
      <c r="AH66" s="111"/>
      <c r="AI66" s="111"/>
      <c r="AJ66" s="111"/>
      <c r="AK66" s="111">
        <v>0</v>
      </c>
      <c r="AL66" s="111"/>
      <c r="AM66" s="111"/>
      <c r="AN66" s="111"/>
      <c r="AO66" s="111"/>
      <c r="AP66" s="111"/>
      <c r="AQ66" s="111"/>
      <c r="AR66" s="111"/>
      <c r="AS66" s="111">
        <f t="shared" si="0"/>
        <v>5966434</v>
      </c>
      <c r="AT66" s="111"/>
      <c r="AU66" s="111"/>
      <c r="AV66" s="111"/>
      <c r="AW66" s="111"/>
      <c r="AX66" s="111"/>
      <c r="AY66" s="111"/>
      <c r="AZ66" s="111"/>
      <c r="BA66" s="37"/>
      <c r="BB66" s="38"/>
      <c r="BC66" s="38"/>
      <c r="BD66" s="38"/>
      <c r="BE66" s="38"/>
      <c r="BF66" s="38"/>
      <c r="BG66" s="38"/>
      <c r="BH66" s="38"/>
      <c r="BI66" s="39"/>
      <c r="BJ66" s="39"/>
      <c r="BK66" s="39"/>
      <c r="BL66" s="39"/>
      <c r="BP66" s="56"/>
      <c r="BQ66" s="57"/>
      <c r="BR66" s="57"/>
      <c r="BS66" s="57"/>
      <c r="BT66" s="59"/>
      <c r="BU66" s="59"/>
      <c r="BV66" s="59"/>
      <c r="BW66" s="59"/>
      <c r="BX66" s="59"/>
      <c r="BY66" s="59"/>
      <c r="BZ66" s="59"/>
      <c r="CA66" s="59"/>
      <c r="CB66" s="44"/>
      <c r="CC66" s="41"/>
      <c r="CD66" s="41"/>
      <c r="CE66" s="41"/>
      <c r="CF66" s="41"/>
      <c r="CG66" s="41"/>
    </row>
    <row r="67" spans="1:85" s="40" customFormat="1" ht="20.25" customHeight="1" x14ac:dyDescent="0.25">
      <c r="A67" s="109">
        <v>11</v>
      </c>
      <c r="B67" s="109"/>
      <c r="C67" s="109"/>
      <c r="D67" s="146" t="s">
        <v>240</v>
      </c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8"/>
      <c r="AC67" s="111">
        <f>AO283</f>
        <v>18100000</v>
      </c>
      <c r="AD67" s="111"/>
      <c r="AE67" s="111"/>
      <c r="AF67" s="111"/>
      <c r="AG67" s="111"/>
      <c r="AH67" s="111"/>
      <c r="AI67" s="111"/>
      <c r="AJ67" s="111"/>
      <c r="AK67" s="111">
        <v>0</v>
      </c>
      <c r="AL67" s="111"/>
      <c r="AM67" s="111"/>
      <c r="AN67" s="111"/>
      <c r="AO67" s="111"/>
      <c r="AP67" s="111"/>
      <c r="AQ67" s="111"/>
      <c r="AR67" s="111"/>
      <c r="AS67" s="111">
        <f>AC67+AK67</f>
        <v>18100000</v>
      </c>
      <c r="AT67" s="111"/>
      <c r="AU67" s="111"/>
      <c r="AV67" s="111"/>
      <c r="AW67" s="111"/>
      <c r="AX67" s="111"/>
      <c r="AY67" s="111"/>
      <c r="AZ67" s="111"/>
      <c r="BA67" s="37"/>
      <c r="BB67" s="38"/>
      <c r="BC67" s="38"/>
      <c r="BD67" s="38"/>
      <c r="BE67" s="38"/>
      <c r="BF67" s="38"/>
      <c r="BG67" s="38"/>
      <c r="BH67" s="38"/>
      <c r="BI67" s="39"/>
      <c r="BJ67" s="39"/>
      <c r="BK67" s="39"/>
      <c r="BL67" s="39"/>
      <c r="BP67" s="56"/>
      <c r="BQ67" s="57"/>
      <c r="BR67" s="57"/>
      <c r="BS67" s="57"/>
      <c r="BT67" s="59"/>
      <c r="BU67" s="59"/>
      <c r="BV67" s="59"/>
      <c r="BW67" s="59"/>
      <c r="BX67" s="59"/>
      <c r="BY67" s="59"/>
      <c r="BZ67" s="59"/>
      <c r="CA67" s="59"/>
      <c r="CB67" s="44"/>
      <c r="CC67" s="41"/>
      <c r="CD67" s="41"/>
      <c r="CE67" s="41"/>
      <c r="CF67" s="41"/>
      <c r="CG67" s="41"/>
    </row>
    <row r="68" spans="1:85" s="40" customFormat="1" ht="18" customHeight="1" x14ac:dyDescent="0.25">
      <c r="A68" s="245"/>
      <c r="B68" s="245"/>
      <c r="C68" s="245"/>
      <c r="D68" s="236" t="s">
        <v>44</v>
      </c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27">
        <f>SUM(AC57:AJ67)</f>
        <v>309866387.00000006</v>
      </c>
      <c r="AD68" s="227"/>
      <c r="AE68" s="227"/>
      <c r="AF68" s="227"/>
      <c r="AG68" s="227"/>
      <c r="AH68" s="227"/>
      <c r="AI68" s="227"/>
      <c r="AJ68" s="227"/>
      <c r="AK68" s="227">
        <f>SUM(AK57:AR66)</f>
        <v>0</v>
      </c>
      <c r="AL68" s="227"/>
      <c r="AM68" s="227"/>
      <c r="AN68" s="227"/>
      <c r="AO68" s="227"/>
      <c r="AP68" s="227"/>
      <c r="AQ68" s="227"/>
      <c r="AR68" s="227"/>
      <c r="AS68" s="227">
        <f>AC68+AK68</f>
        <v>309866387.00000006</v>
      </c>
      <c r="AT68" s="227"/>
      <c r="AU68" s="227"/>
      <c r="AV68" s="227"/>
      <c r="AW68" s="227"/>
      <c r="AX68" s="227"/>
      <c r="AY68" s="227"/>
      <c r="AZ68" s="227"/>
      <c r="BA68" s="45"/>
      <c r="BB68" s="45"/>
      <c r="BC68" s="45"/>
      <c r="BD68" s="45"/>
      <c r="BE68" s="45"/>
      <c r="BF68" s="45"/>
      <c r="BG68" s="45"/>
      <c r="BH68" s="45"/>
      <c r="BI68" s="39"/>
      <c r="BJ68" s="39"/>
      <c r="BK68" s="39"/>
      <c r="BL68" s="39"/>
      <c r="BP68" s="56"/>
      <c r="BQ68" s="57"/>
      <c r="BR68" s="60"/>
      <c r="BS68" s="57"/>
      <c r="BT68" s="58"/>
      <c r="BU68" s="58"/>
      <c r="BV68" s="58"/>
      <c r="BW68" s="58"/>
      <c r="BX68" s="58"/>
      <c r="BY68" s="58"/>
      <c r="BZ68" s="58"/>
      <c r="CA68" s="58"/>
      <c r="CB68" s="46"/>
      <c r="CC68" s="41"/>
      <c r="CD68" s="41"/>
      <c r="CE68" s="41"/>
      <c r="CF68" s="41"/>
      <c r="CG68" s="41"/>
    </row>
    <row r="69" spans="1:85" ht="6.75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P69" s="55"/>
      <c r="BQ69" s="61"/>
      <c r="BR69" s="61"/>
      <c r="BS69" s="61"/>
      <c r="BT69" s="58"/>
      <c r="BU69" s="58"/>
      <c r="BV69" s="58"/>
      <c r="BW69" s="58"/>
      <c r="BX69" s="58"/>
      <c r="BY69" s="58"/>
      <c r="BZ69" s="58"/>
      <c r="CA69" s="58"/>
      <c r="CB69" s="42"/>
      <c r="CC69" s="47"/>
      <c r="CD69" s="47"/>
      <c r="CE69" s="47"/>
      <c r="CF69" s="47"/>
      <c r="CG69" s="47"/>
    </row>
    <row r="70" spans="1:85" ht="15.75" customHeight="1" x14ac:dyDescent="0.2">
      <c r="A70" s="238" t="s">
        <v>25</v>
      </c>
      <c r="B70" s="238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8"/>
      <c r="W70" s="238"/>
      <c r="X70" s="238"/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38"/>
      <c r="AK70" s="238"/>
      <c r="AL70" s="238"/>
      <c r="AM70" s="238"/>
      <c r="AN70" s="238"/>
      <c r="AO70" s="238"/>
      <c r="AP70" s="238"/>
      <c r="AQ70" s="238"/>
      <c r="AR70" s="238"/>
      <c r="AS70" s="238"/>
      <c r="AT70" s="238"/>
      <c r="AU70" s="238"/>
      <c r="AV70" s="238"/>
      <c r="AW70" s="238"/>
      <c r="AX70" s="238"/>
      <c r="AY70" s="238"/>
      <c r="AZ70" s="238"/>
      <c r="BA70" s="238"/>
      <c r="BB70" s="238"/>
      <c r="BC70" s="238"/>
      <c r="BD70" s="238"/>
      <c r="BE70" s="238"/>
      <c r="BF70" s="238"/>
      <c r="BG70" s="238"/>
      <c r="BH70" s="238"/>
      <c r="BI70" s="238"/>
      <c r="BJ70" s="238"/>
      <c r="BK70" s="238"/>
      <c r="BL70" s="238"/>
      <c r="BP70" s="55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47"/>
      <c r="CC70" s="47"/>
      <c r="CD70" s="47"/>
      <c r="CE70" s="47"/>
      <c r="CF70" s="47"/>
      <c r="CG70" s="47"/>
    </row>
    <row r="71" spans="1:85" ht="15" customHeight="1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235" t="s">
        <v>57</v>
      </c>
      <c r="AS71" s="235"/>
      <c r="AT71" s="235"/>
      <c r="AU71" s="235"/>
      <c r="AV71" s="235"/>
      <c r="AW71" s="235"/>
      <c r="AX71" s="235"/>
      <c r="AY71" s="235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P71" s="55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47"/>
      <c r="CC71" s="47"/>
      <c r="CD71" s="47"/>
      <c r="CE71" s="47"/>
      <c r="CF71" s="47"/>
      <c r="CG71" s="47"/>
    </row>
    <row r="72" spans="1:85" ht="15.95" customHeight="1" x14ac:dyDescent="0.25">
      <c r="A72" s="109" t="s">
        <v>14</v>
      </c>
      <c r="B72" s="109"/>
      <c r="C72" s="109"/>
      <c r="D72" s="239" t="s">
        <v>17</v>
      </c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40"/>
      <c r="AA72" s="241"/>
      <c r="AB72" s="109" t="s">
        <v>15</v>
      </c>
      <c r="AC72" s="109"/>
      <c r="AD72" s="109"/>
      <c r="AE72" s="109"/>
      <c r="AF72" s="109"/>
      <c r="AG72" s="109"/>
      <c r="AH72" s="109"/>
      <c r="AI72" s="109"/>
      <c r="AJ72" s="109" t="s">
        <v>16</v>
      </c>
      <c r="AK72" s="109"/>
      <c r="AL72" s="109"/>
      <c r="AM72" s="109"/>
      <c r="AN72" s="109"/>
      <c r="AO72" s="109"/>
      <c r="AP72" s="109"/>
      <c r="AQ72" s="109"/>
      <c r="AR72" s="109" t="s">
        <v>13</v>
      </c>
      <c r="AS72" s="109"/>
      <c r="AT72" s="109"/>
      <c r="AU72" s="109"/>
      <c r="AV72" s="109"/>
      <c r="AW72" s="109"/>
      <c r="AX72" s="109"/>
      <c r="AY72" s="109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P72" s="55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47"/>
      <c r="CC72" s="47"/>
      <c r="CD72" s="47"/>
      <c r="CE72" s="47"/>
      <c r="CF72" s="47"/>
      <c r="CG72" s="47"/>
    </row>
    <row r="73" spans="1:85" ht="29.1" customHeight="1" x14ac:dyDescent="0.25">
      <c r="A73" s="109"/>
      <c r="B73" s="109"/>
      <c r="C73" s="109"/>
      <c r="D73" s="242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4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P73" s="55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47"/>
      <c r="CC73" s="47"/>
      <c r="CD73" s="47"/>
      <c r="CE73" s="47"/>
      <c r="CF73" s="47"/>
      <c r="CG73" s="47"/>
    </row>
    <row r="74" spans="1:85" ht="15.75" customHeight="1" x14ac:dyDescent="0.25">
      <c r="A74" s="109">
        <v>1</v>
      </c>
      <c r="B74" s="109"/>
      <c r="C74" s="109"/>
      <c r="D74" s="129">
        <v>2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1"/>
      <c r="AB74" s="109">
        <v>3</v>
      </c>
      <c r="AC74" s="109"/>
      <c r="AD74" s="109"/>
      <c r="AE74" s="109"/>
      <c r="AF74" s="109"/>
      <c r="AG74" s="109"/>
      <c r="AH74" s="109"/>
      <c r="AI74" s="109"/>
      <c r="AJ74" s="109">
        <v>4</v>
      </c>
      <c r="AK74" s="109"/>
      <c r="AL74" s="109"/>
      <c r="AM74" s="109"/>
      <c r="AN74" s="109"/>
      <c r="AO74" s="109"/>
      <c r="AP74" s="109"/>
      <c r="AQ74" s="109"/>
      <c r="AR74" s="109">
        <v>5</v>
      </c>
      <c r="AS74" s="109"/>
      <c r="AT74" s="109"/>
      <c r="AU74" s="109"/>
      <c r="AV74" s="109"/>
      <c r="AW74" s="109"/>
      <c r="AX74" s="109"/>
      <c r="AY74" s="109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P74" s="55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47"/>
      <c r="CC74" s="47"/>
      <c r="CD74" s="47"/>
      <c r="CE74" s="47"/>
      <c r="CF74" s="47"/>
      <c r="CG74" s="47"/>
    </row>
    <row r="75" spans="1:85" ht="50.25" customHeight="1" x14ac:dyDescent="0.25">
      <c r="A75" s="109">
        <v>1</v>
      </c>
      <c r="B75" s="109"/>
      <c r="C75" s="109"/>
      <c r="D75" s="221" t="s">
        <v>161</v>
      </c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3"/>
      <c r="AB75" s="136">
        <f>AC68-AC66</f>
        <v>303899953.00000006</v>
      </c>
      <c r="AC75" s="137"/>
      <c r="AD75" s="137"/>
      <c r="AE75" s="137"/>
      <c r="AF75" s="137"/>
      <c r="AG75" s="137"/>
      <c r="AH75" s="137"/>
      <c r="AI75" s="138"/>
      <c r="AJ75" s="136">
        <f>AK68</f>
        <v>0</v>
      </c>
      <c r="AK75" s="137"/>
      <c r="AL75" s="137"/>
      <c r="AM75" s="137"/>
      <c r="AN75" s="137"/>
      <c r="AO75" s="137"/>
      <c r="AP75" s="137"/>
      <c r="AQ75" s="138"/>
      <c r="AR75" s="136">
        <f>AB75+AJ75</f>
        <v>303899953.00000006</v>
      </c>
      <c r="AS75" s="137"/>
      <c r="AT75" s="137"/>
      <c r="AU75" s="137"/>
      <c r="AV75" s="137"/>
      <c r="AW75" s="137"/>
      <c r="AX75" s="137"/>
      <c r="AY75" s="138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P75" s="55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47"/>
      <c r="CC75" s="47"/>
      <c r="CD75" s="47"/>
      <c r="CE75" s="47"/>
      <c r="CF75" s="47"/>
      <c r="CG75" s="47"/>
    </row>
    <row r="76" spans="1:85" ht="51.75" customHeight="1" x14ac:dyDescent="0.25">
      <c r="A76" s="109">
        <v>2</v>
      </c>
      <c r="B76" s="109"/>
      <c r="C76" s="109"/>
      <c r="D76" s="224" t="s">
        <v>160</v>
      </c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  <c r="X76" s="225"/>
      <c r="Y76" s="225"/>
      <c r="Z76" s="225"/>
      <c r="AA76" s="226"/>
      <c r="AB76" s="111">
        <f>AC66</f>
        <v>5966434</v>
      </c>
      <c r="AC76" s="111"/>
      <c r="AD76" s="111"/>
      <c r="AE76" s="111"/>
      <c r="AF76" s="111"/>
      <c r="AG76" s="111"/>
      <c r="AH76" s="111"/>
      <c r="AI76" s="111"/>
      <c r="AJ76" s="111">
        <f>AK70</f>
        <v>0</v>
      </c>
      <c r="AK76" s="111"/>
      <c r="AL76" s="111"/>
      <c r="AM76" s="111"/>
      <c r="AN76" s="111"/>
      <c r="AO76" s="111"/>
      <c r="AP76" s="111"/>
      <c r="AQ76" s="111"/>
      <c r="AR76" s="111">
        <f>AB76+AJ76</f>
        <v>5966434</v>
      </c>
      <c r="AS76" s="111"/>
      <c r="AT76" s="111"/>
      <c r="AU76" s="111"/>
      <c r="AV76" s="111"/>
      <c r="AW76" s="111"/>
      <c r="AX76" s="111"/>
      <c r="AY76" s="111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P76" s="55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47"/>
      <c r="CC76" s="47"/>
      <c r="CD76" s="47"/>
      <c r="CE76" s="47"/>
      <c r="CF76" s="47"/>
      <c r="CG76" s="47"/>
    </row>
    <row r="77" spans="1:85" s="40" customFormat="1" ht="21" customHeight="1" x14ac:dyDescent="0.25">
      <c r="A77" s="245"/>
      <c r="B77" s="245"/>
      <c r="C77" s="245"/>
      <c r="D77" s="215" t="s">
        <v>13</v>
      </c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  <c r="AA77" s="217"/>
      <c r="AB77" s="227">
        <f>SUM(AB75:AI76)</f>
        <v>309866387.00000006</v>
      </c>
      <c r="AC77" s="227"/>
      <c r="AD77" s="227"/>
      <c r="AE77" s="227"/>
      <c r="AF77" s="227"/>
      <c r="AG77" s="227"/>
      <c r="AH77" s="227"/>
      <c r="AI77" s="227"/>
      <c r="AJ77" s="227">
        <f>SUM(AJ75:AQ76)</f>
        <v>0</v>
      </c>
      <c r="AK77" s="227"/>
      <c r="AL77" s="227"/>
      <c r="AM77" s="227"/>
      <c r="AN77" s="227"/>
      <c r="AO77" s="227"/>
      <c r="AP77" s="227"/>
      <c r="AQ77" s="227"/>
      <c r="AR77" s="227">
        <f>AB77+AJ77</f>
        <v>309866387.00000006</v>
      </c>
      <c r="AS77" s="227"/>
      <c r="AT77" s="227"/>
      <c r="AU77" s="227"/>
      <c r="AV77" s="227"/>
      <c r="AW77" s="227"/>
      <c r="AX77" s="227"/>
      <c r="AY77" s="227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P77" s="56"/>
      <c r="BQ77" s="57"/>
      <c r="BR77" s="57"/>
      <c r="BS77" s="65"/>
      <c r="BT77" s="57"/>
      <c r="BU77" s="57"/>
      <c r="BV77" s="57"/>
      <c r="BW77" s="57"/>
      <c r="BX77" s="57"/>
      <c r="BY77" s="57"/>
      <c r="BZ77" s="57"/>
      <c r="CA77" s="57"/>
      <c r="CB77" s="41"/>
      <c r="CC77" s="41"/>
      <c r="CD77" s="41"/>
      <c r="CE77" s="41"/>
      <c r="CF77" s="41"/>
      <c r="CG77" s="41"/>
    </row>
    <row r="78" spans="1:85" ht="5.25" customHeight="1" x14ac:dyDescent="0.2">
      <c r="BP78" s="55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47"/>
      <c r="CC78" s="47"/>
      <c r="CD78" s="47"/>
      <c r="CE78" s="47"/>
      <c r="CF78" s="47"/>
      <c r="CG78" s="47"/>
    </row>
    <row r="79" spans="1:85" ht="15.75" customHeight="1" x14ac:dyDescent="0.2">
      <c r="A79" s="228" t="s">
        <v>26</v>
      </c>
      <c r="B79" s="228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  <c r="AC79" s="228"/>
      <c r="AD79" s="228"/>
      <c r="AE79" s="228"/>
      <c r="AF79" s="228"/>
      <c r="AG79" s="228"/>
      <c r="AH79" s="228"/>
      <c r="AI79" s="228"/>
      <c r="AJ79" s="228"/>
      <c r="AK79" s="228"/>
      <c r="AL79" s="228"/>
      <c r="AM79" s="228"/>
      <c r="AN79" s="228"/>
      <c r="AO79" s="228"/>
      <c r="AP79" s="228"/>
      <c r="AQ79" s="228"/>
      <c r="AR79" s="228"/>
      <c r="AS79" s="228"/>
      <c r="AT79" s="228"/>
      <c r="AU79" s="228"/>
      <c r="AV79" s="228"/>
      <c r="AW79" s="228"/>
      <c r="AX79" s="228"/>
      <c r="AY79" s="228"/>
      <c r="AZ79" s="228"/>
      <c r="BA79" s="228"/>
      <c r="BB79" s="228"/>
      <c r="BC79" s="228"/>
      <c r="BD79" s="228"/>
      <c r="BE79" s="228"/>
      <c r="BF79" s="228"/>
      <c r="BG79" s="228"/>
      <c r="BH79" s="228"/>
      <c r="BI79" s="228"/>
      <c r="BJ79" s="228"/>
      <c r="BK79" s="228"/>
      <c r="BL79" s="228"/>
      <c r="BP79" s="55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47"/>
      <c r="CC79" s="47"/>
      <c r="CD79" s="47"/>
      <c r="CE79" s="47"/>
      <c r="CF79" s="47"/>
      <c r="CG79" s="47"/>
    </row>
    <row r="80" spans="1:85" ht="15.75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P80" s="55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47"/>
      <c r="CC80" s="47"/>
      <c r="CD80" s="47"/>
      <c r="CE80" s="47"/>
      <c r="CF80" s="47"/>
      <c r="CG80" s="47"/>
    </row>
    <row r="81" spans="1:85" ht="33.75" customHeight="1" x14ac:dyDescent="0.2">
      <c r="A81" s="109" t="s">
        <v>14</v>
      </c>
      <c r="B81" s="109"/>
      <c r="C81" s="109"/>
      <c r="D81" s="109"/>
      <c r="E81" s="109"/>
      <c r="F81" s="109"/>
      <c r="G81" s="109" t="s">
        <v>27</v>
      </c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 t="s">
        <v>2</v>
      </c>
      <c r="AA81" s="109"/>
      <c r="AB81" s="109"/>
      <c r="AC81" s="109"/>
      <c r="AD81" s="109"/>
      <c r="AE81" s="109" t="s">
        <v>1</v>
      </c>
      <c r="AF81" s="109"/>
      <c r="AG81" s="109"/>
      <c r="AH81" s="109"/>
      <c r="AI81" s="109"/>
      <c r="AJ81" s="109"/>
      <c r="AK81" s="109"/>
      <c r="AL81" s="109"/>
      <c r="AM81" s="109"/>
      <c r="AN81" s="109"/>
      <c r="AO81" s="109" t="s">
        <v>15</v>
      </c>
      <c r="AP81" s="109"/>
      <c r="AQ81" s="109"/>
      <c r="AR81" s="109"/>
      <c r="AS81" s="109"/>
      <c r="AT81" s="109"/>
      <c r="AU81" s="109"/>
      <c r="AV81" s="109"/>
      <c r="AW81" s="109" t="s">
        <v>16</v>
      </c>
      <c r="AX81" s="109"/>
      <c r="AY81" s="109"/>
      <c r="AZ81" s="109"/>
      <c r="BA81" s="109"/>
      <c r="BB81" s="109"/>
      <c r="BC81" s="109"/>
      <c r="BD81" s="109"/>
      <c r="BE81" s="109" t="s">
        <v>13</v>
      </c>
      <c r="BF81" s="109"/>
      <c r="BG81" s="109"/>
      <c r="BH81" s="109"/>
      <c r="BI81" s="109"/>
      <c r="BJ81" s="109"/>
      <c r="BK81" s="109"/>
      <c r="BL81" s="109"/>
      <c r="BP81" s="55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47"/>
      <c r="CC81" s="47"/>
      <c r="CD81" s="47"/>
      <c r="CE81" s="47"/>
      <c r="CF81" s="47"/>
      <c r="CG81" s="47"/>
    </row>
    <row r="82" spans="1:85" ht="15.75" x14ac:dyDescent="0.2">
      <c r="A82" s="109">
        <v>1</v>
      </c>
      <c r="B82" s="109"/>
      <c r="C82" s="109"/>
      <c r="D82" s="109"/>
      <c r="E82" s="109"/>
      <c r="F82" s="109"/>
      <c r="G82" s="109">
        <v>2</v>
      </c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>
        <v>3</v>
      </c>
      <c r="AA82" s="109"/>
      <c r="AB82" s="109"/>
      <c r="AC82" s="109"/>
      <c r="AD82" s="109"/>
      <c r="AE82" s="109">
        <v>4</v>
      </c>
      <c r="AF82" s="109"/>
      <c r="AG82" s="109"/>
      <c r="AH82" s="109"/>
      <c r="AI82" s="109"/>
      <c r="AJ82" s="109"/>
      <c r="AK82" s="109"/>
      <c r="AL82" s="109"/>
      <c r="AM82" s="109"/>
      <c r="AN82" s="109"/>
      <c r="AO82" s="109">
        <v>5</v>
      </c>
      <c r="AP82" s="109"/>
      <c r="AQ82" s="109"/>
      <c r="AR82" s="109"/>
      <c r="AS82" s="109"/>
      <c r="AT82" s="109"/>
      <c r="AU82" s="109"/>
      <c r="AV82" s="109"/>
      <c r="AW82" s="109">
        <v>6</v>
      </c>
      <c r="AX82" s="109"/>
      <c r="AY82" s="109"/>
      <c r="AZ82" s="109"/>
      <c r="BA82" s="109"/>
      <c r="BB82" s="109"/>
      <c r="BC82" s="109"/>
      <c r="BD82" s="109"/>
      <c r="BE82" s="109">
        <v>7</v>
      </c>
      <c r="BF82" s="109"/>
      <c r="BG82" s="109"/>
      <c r="BH82" s="109"/>
      <c r="BI82" s="109"/>
      <c r="BJ82" s="109"/>
      <c r="BK82" s="109"/>
      <c r="BL82" s="109"/>
      <c r="BP82" s="55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47"/>
      <c r="CC82" s="47"/>
      <c r="CD82" s="47"/>
      <c r="CE82" s="47"/>
      <c r="CF82" s="47"/>
      <c r="CG82" s="47"/>
    </row>
    <row r="83" spans="1:85" ht="18.75" customHeight="1" x14ac:dyDescent="0.2">
      <c r="A83" s="109"/>
      <c r="B83" s="109"/>
      <c r="C83" s="109"/>
      <c r="D83" s="109"/>
      <c r="E83" s="109"/>
      <c r="F83" s="109"/>
      <c r="G83" s="204" t="s">
        <v>97</v>
      </c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  <c r="AL83" s="204"/>
      <c r="AM83" s="204"/>
      <c r="AN83" s="204"/>
      <c r="AO83" s="204"/>
      <c r="AP83" s="204"/>
      <c r="AQ83" s="204"/>
      <c r="AR83" s="204"/>
      <c r="AS83" s="204"/>
      <c r="AT83" s="204"/>
      <c r="AU83" s="204"/>
      <c r="AV83" s="204"/>
      <c r="AW83" s="204"/>
      <c r="AX83" s="204"/>
      <c r="AY83" s="204"/>
      <c r="AZ83" s="204"/>
      <c r="BA83" s="204"/>
      <c r="BB83" s="204"/>
      <c r="BC83" s="204"/>
      <c r="BD83" s="204"/>
      <c r="BE83" s="204"/>
      <c r="BF83" s="204"/>
      <c r="BG83" s="204"/>
      <c r="BH83" s="204"/>
      <c r="BI83" s="204"/>
      <c r="BJ83" s="204"/>
      <c r="BK83" s="204"/>
      <c r="BL83" s="204"/>
      <c r="BP83" s="55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47"/>
      <c r="CC83" s="47"/>
      <c r="CD83" s="47"/>
      <c r="CE83" s="47"/>
      <c r="CF83" s="47"/>
      <c r="CG83" s="47"/>
    </row>
    <row r="84" spans="1:85" ht="15.75" customHeight="1" x14ac:dyDescent="0.2">
      <c r="A84" s="109"/>
      <c r="B84" s="109"/>
      <c r="C84" s="109"/>
      <c r="D84" s="109"/>
      <c r="E84" s="109"/>
      <c r="F84" s="109"/>
      <c r="G84" s="218" t="s">
        <v>45</v>
      </c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20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P84" s="55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47"/>
      <c r="CC84" s="47"/>
      <c r="CD84" s="47"/>
      <c r="CE84" s="47"/>
      <c r="CF84" s="47"/>
      <c r="CG84" s="47"/>
    </row>
    <row r="85" spans="1:85" ht="21" customHeight="1" x14ac:dyDescent="0.2">
      <c r="A85" s="109"/>
      <c r="B85" s="109"/>
      <c r="C85" s="109"/>
      <c r="D85" s="109"/>
      <c r="E85" s="109"/>
      <c r="F85" s="109"/>
      <c r="G85" s="169" t="s">
        <v>81</v>
      </c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09" t="s">
        <v>46</v>
      </c>
      <c r="AA85" s="109"/>
      <c r="AB85" s="109"/>
      <c r="AC85" s="109"/>
      <c r="AD85" s="109"/>
      <c r="AE85" s="109" t="s">
        <v>55</v>
      </c>
      <c r="AF85" s="109"/>
      <c r="AG85" s="109"/>
      <c r="AH85" s="109"/>
      <c r="AI85" s="109"/>
      <c r="AJ85" s="109"/>
      <c r="AK85" s="109"/>
      <c r="AL85" s="109"/>
      <c r="AM85" s="109"/>
      <c r="AN85" s="109"/>
      <c r="AO85" s="111">
        <f>SUM(AO86:AV89)</f>
        <v>37115302</v>
      </c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>
        <f>AO85+AW85</f>
        <v>37115302</v>
      </c>
      <c r="BF85" s="109"/>
      <c r="BG85" s="109"/>
      <c r="BH85" s="109"/>
      <c r="BI85" s="109"/>
      <c r="BJ85" s="109"/>
      <c r="BK85" s="109"/>
      <c r="BL85" s="109"/>
      <c r="BP85" s="55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47"/>
      <c r="CC85" s="47"/>
      <c r="CD85" s="47"/>
      <c r="CE85" s="47"/>
      <c r="CF85" s="47"/>
      <c r="CG85" s="47"/>
    </row>
    <row r="86" spans="1:85" ht="54" customHeight="1" x14ac:dyDescent="0.2">
      <c r="A86" s="109"/>
      <c r="B86" s="109"/>
      <c r="C86" s="109"/>
      <c r="D86" s="109"/>
      <c r="E86" s="109"/>
      <c r="F86" s="109"/>
      <c r="G86" s="169" t="s">
        <v>166</v>
      </c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09" t="s">
        <v>46</v>
      </c>
      <c r="AA86" s="109"/>
      <c r="AB86" s="109"/>
      <c r="AC86" s="109"/>
      <c r="AD86" s="109"/>
      <c r="AE86" s="109" t="s">
        <v>55</v>
      </c>
      <c r="AF86" s="109"/>
      <c r="AG86" s="109"/>
      <c r="AH86" s="109"/>
      <c r="AI86" s="109"/>
      <c r="AJ86" s="109"/>
      <c r="AK86" s="109"/>
      <c r="AL86" s="109"/>
      <c r="AM86" s="109"/>
      <c r="AN86" s="109"/>
      <c r="AO86" s="210">
        <f>(25265500-200000)+11326691</f>
        <v>36392191</v>
      </c>
      <c r="AP86" s="211"/>
      <c r="AQ86" s="211"/>
      <c r="AR86" s="211"/>
      <c r="AS86" s="211"/>
      <c r="AT86" s="211"/>
      <c r="AU86" s="211"/>
      <c r="AV86" s="212"/>
      <c r="AW86" s="111"/>
      <c r="AX86" s="111"/>
      <c r="AY86" s="111"/>
      <c r="AZ86" s="111"/>
      <c r="BA86" s="111"/>
      <c r="BB86" s="111"/>
      <c r="BC86" s="111"/>
      <c r="BD86" s="111"/>
      <c r="BE86" s="111">
        <f t="shared" ref="BE86:BE93" si="1">AO86+AW86</f>
        <v>36392191</v>
      </c>
      <c r="BF86" s="109"/>
      <c r="BG86" s="109"/>
      <c r="BH86" s="109"/>
      <c r="BI86" s="109"/>
      <c r="BJ86" s="109"/>
      <c r="BK86" s="109"/>
      <c r="BL86" s="109"/>
      <c r="BP86" s="55"/>
      <c r="BQ86" s="61"/>
      <c r="BR86" s="61"/>
      <c r="BS86" s="62"/>
      <c r="BT86" s="61"/>
      <c r="BU86" s="61"/>
      <c r="BV86" s="61"/>
      <c r="BW86" s="61"/>
      <c r="BX86" s="61"/>
      <c r="BY86" s="61"/>
      <c r="BZ86" s="61"/>
      <c r="CA86" s="61"/>
      <c r="CB86" s="47"/>
      <c r="CC86" s="47"/>
      <c r="CD86" s="47"/>
      <c r="CE86" s="47"/>
      <c r="CF86" s="47"/>
      <c r="CG86" s="47"/>
    </row>
    <row r="87" spans="1:85" ht="19.5" customHeight="1" x14ac:dyDescent="0.2">
      <c r="A87" s="109"/>
      <c r="B87" s="109"/>
      <c r="C87" s="109"/>
      <c r="D87" s="109"/>
      <c r="E87" s="109"/>
      <c r="F87" s="109"/>
      <c r="G87" s="169" t="s">
        <v>132</v>
      </c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09" t="s">
        <v>46</v>
      </c>
      <c r="AA87" s="109"/>
      <c r="AB87" s="109"/>
      <c r="AC87" s="109"/>
      <c r="AD87" s="109"/>
      <c r="AE87" s="109" t="s">
        <v>87</v>
      </c>
      <c r="AF87" s="109"/>
      <c r="AG87" s="109"/>
      <c r="AH87" s="109"/>
      <c r="AI87" s="109"/>
      <c r="AJ87" s="109"/>
      <c r="AK87" s="109"/>
      <c r="AL87" s="109"/>
      <c r="AM87" s="109"/>
      <c r="AN87" s="109"/>
      <c r="AO87" s="210">
        <v>100000</v>
      </c>
      <c r="AP87" s="211"/>
      <c r="AQ87" s="211"/>
      <c r="AR87" s="211"/>
      <c r="AS87" s="211"/>
      <c r="AT87" s="211"/>
      <c r="AU87" s="211"/>
      <c r="AV87" s="212"/>
      <c r="AW87" s="111"/>
      <c r="AX87" s="111"/>
      <c r="AY87" s="111"/>
      <c r="AZ87" s="111"/>
      <c r="BA87" s="111"/>
      <c r="BB87" s="111"/>
      <c r="BC87" s="111"/>
      <c r="BD87" s="111"/>
      <c r="BE87" s="111">
        <f t="shared" si="1"/>
        <v>100000</v>
      </c>
      <c r="BF87" s="109"/>
      <c r="BG87" s="109"/>
      <c r="BH87" s="109"/>
      <c r="BI87" s="109"/>
      <c r="BJ87" s="109"/>
      <c r="BK87" s="109"/>
      <c r="BL87" s="109"/>
      <c r="BP87" s="55"/>
      <c r="BQ87" s="61"/>
      <c r="BS87" s="61"/>
      <c r="BT87" s="61"/>
      <c r="BU87" s="61"/>
      <c r="BV87" s="61"/>
      <c r="BW87" s="61"/>
      <c r="BX87" s="61"/>
      <c r="BY87" s="61"/>
      <c r="BZ87" s="61"/>
      <c r="CA87" s="61"/>
      <c r="CB87" s="47"/>
      <c r="CC87" s="47"/>
      <c r="CD87" s="47"/>
      <c r="CE87" s="47"/>
      <c r="CF87" s="47"/>
      <c r="CG87" s="47"/>
    </row>
    <row r="88" spans="1:85" ht="36" customHeight="1" x14ac:dyDescent="0.2">
      <c r="A88" s="109"/>
      <c r="B88" s="109"/>
      <c r="C88" s="109"/>
      <c r="D88" s="109"/>
      <c r="E88" s="109"/>
      <c r="F88" s="109"/>
      <c r="G88" s="169" t="s">
        <v>190</v>
      </c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09" t="s">
        <v>46</v>
      </c>
      <c r="AA88" s="109"/>
      <c r="AB88" s="109"/>
      <c r="AC88" s="109"/>
      <c r="AD88" s="109"/>
      <c r="AE88" s="109" t="s">
        <v>87</v>
      </c>
      <c r="AF88" s="109"/>
      <c r="AG88" s="109"/>
      <c r="AH88" s="109"/>
      <c r="AI88" s="109"/>
      <c r="AJ88" s="109"/>
      <c r="AK88" s="109"/>
      <c r="AL88" s="109"/>
      <c r="AM88" s="109"/>
      <c r="AN88" s="109"/>
      <c r="AO88" s="136">
        <f>50000</f>
        <v>50000</v>
      </c>
      <c r="AP88" s="137"/>
      <c r="AQ88" s="137"/>
      <c r="AR88" s="137"/>
      <c r="AS88" s="137"/>
      <c r="AT88" s="137"/>
      <c r="AU88" s="137"/>
      <c r="AV88" s="138"/>
      <c r="AW88" s="111"/>
      <c r="AX88" s="111"/>
      <c r="AY88" s="111"/>
      <c r="AZ88" s="111"/>
      <c r="BA88" s="111"/>
      <c r="BB88" s="111"/>
      <c r="BC88" s="111"/>
      <c r="BD88" s="111"/>
      <c r="BE88" s="111">
        <f t="shared" si="1"/>
        <v>50000</v>
      </c>
      <c r="BF88" s="109"/>
      <c r="BG88" s="109"/>
      <c r="BH88" s="109"/>
      <c r="BI88" s="109"/>
      <c r="BJ88" s="109"/>
      <c r="BK88" s="109"/>
      <c r="BL88" s="109"/>
      <c r="BP88" s="55"/>
      <c r="BQ88" s="61"/>
      <c r="BS88" s="61"/>
      <c r="BT88" s="61"/>
      <c r="BU88" s="61"/>
      <c r="BV88" s="61"/>
      <c r="BW88" s="61"/>
      <c r="BX88" s="61"/>
      <c r="BY88" s="61"/>
      <c r="BZ88" s="61"/>
      <c r="CA88" s="61"/>
      <c r="CB88" s="47"/>
      <c r="CC88" s="47"/>
      <c r="CD88" s="47"/>
      <c r="CE88" s="47"/>
      <c r="CF88" s="47"/>
      <c r="CG88" s="47"/>
    </row>
    <row r="89" spans="1:85" ht="35.25" customHeight="1" x14ac:dyDescent="0.2">
      <c r="A89" s="109"/>
      <c r="B89" s="109"/>
      <c r="C89" s="109"/>
      <c r="D89" s="109"/>
      <c r="E89" s="109"/>
      <c r="F89" s="109"/>
      <c r="G89" s="169" t="s">
        <v>185</v>
      </c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09" t="s">
        <v>46</v>
      </c>
      <c r="AA89" s="109"/>
      <c r="AB89" s="109"/>
      <c r="AC89" s="109"/>
      <c r="AD89" s="109"/>
      <c r="AE89" s="109" t="s">
        <v>87</v>
      </c>
      <c r="AF89" s="109"/>
      <c r="AG89" s="109"/>
      <c r="AH89" s="109"/>
      <c r="AI89" s="109"/>
      <c r="AJ89" s="109"/>
      <c r="AK89" s="109"/>
      <c r="AL89" s="109"/>
      <c r="AM89" s="109"/>
      <c r="AN89" s="109"/>
      <c r="AO89" s="210">
        <f>200000+100000+273111</f>
        <v>573111</v>
      </c>
      <c r="AP89" s="211"/>
      <c r="AQ89" s="211"/>
      <c r="AR89" s="211"/>
      <c r="AS89" s="211"/>
      <c r="AT89" s="211"/>
      <c r="AU89" s="211"/>
      <c r="AV89" s="212"/>
      <c r="AW89" s="196"/>
      <c r="AX89" s="196"/>
      <c r="AY89" s="196"/>
      <c r="AZ89" s="196"/>
      <c r="BA89" s="196"/>
      <c r="BB89" s="196"/>
      <c r="BC89" s="196"/>
      <c r="BD89" s="196"/>
      <c r="BE89" s="111">
        <f t="shared" si="1"/>
        <v>573111</v>
      </c>
      <c r="BF89" s="109"/>
      <c r="BG89" s="109"/>
      <c r="BH89" s="109"/>
      <c r="BI89" s="109"/>
      <c r="BJ89" s="109"/>
      <c r="BK89" s="109"/>
      <c r="BL89" s="109"/>
      <c r="BP89" s="55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47"/>
      <c r="CC89" s="47"/>
      <c r="CD89" s="47"/>
      <c r="CE89" s="47"/>
      <c r="CF89" s="47"/>
      <c r="CG89" s="47"/>
    </row>
    <row r="90" spans="1:85" ht="21" customHeight="1" x14ac:dyDescent="0.2">
      <c r="A90" s="109"/>
      <c r="B90" s="109"/>
      <c r="C90" s="109"/>
      <c r="D90" s="109"/>
      <c r="E90" s="109"/>
      <c r="F90" s="109"/>
      <c r="G90" s="204" t="s">
        <v>48</v>
      </c>
      <c r="H90" s="204"/>
      <c r="I90" s="204"/>
      <c r="J90" s="204"/>
      <c r="K90" s="204"/>
      <c r="L90" s="204"/>
      <c r="M90" s="204"/>
      <c r="N90" s="204"/>
      <c r="O90" s="204"/>
      <c r="P90" s="204"/>
      <c r="Q90" s="204"/>
      <c r="R90" s="204"/>
      <c r="S90" s="204"/>
      <c r="T90" s="204"/>
      <c r="U90" s="204"/>
      <c r="V90" s="204"/>
      <c r="W90" s="204"/>
      <c r="X90" s="204"/>
      <c r="Y90" s="204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96"/>
      <c r="AX90" s="196"/>
      <c r="AY90" s="196"/>
      <c r="AZ90" s="196"/>
      <c r="BA90" s="196"/>
      <c r="BB90" s="196"/>
      <c r="BC90" s="196"/>
      <c r="BD90" s="196"/>
      <c r="BE90" s="111"/>
      <c r="BF90" s="109"/>
      <c r="BG90" s="109"/>
      <c r="BH90" s="109"/>
      <c r="BI90" s="109"/>
      <c r="BJ90" s="109"/>
      <c r="BK90" s="109"/>
      <c r="BL90" s="109"/>
      <c r="BP90" s="55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47"/>
      <c r="CC90" s="47"/>
      <c r="CD90" s="47"/>
      <c r="CE90" s="47"/>
      <c r="CF90" s="47"/>
      <c r="CG90" s="47"/>
    </row>
    <row r="91" spans="1:85" ht="42" customHeight="1" x14ac:dyDescent="0.2">
      <c r="A91" s="109"/>
      <c r="B91" s="109"/>
      <c r="C91" s="109"/>
      <c r="D91" s="109"/>
      <c r="E91" s="109"/>
      <c r="F91" s="109"/>
      <c r="G91" s="126" t="s">
        <v>129</v>
      </c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8"/>
      <c r="Z91" s="109" t="s">
        <v>85</v>
      </c>
      <c r="AA91" s="109"/>
      <c r="AB91" s="109"/>
      <c r="AC91" s="109"/>
      <c r="AD91" s="109"/>
      <c r="AE91" s="109" t="s">
        <v>88</v>
      </c>
      <c r="AF91" s="109"/>
      <c r="AG91" s="109"/>
      <c r="AH91" s="109"/>
      <c r="AI91" s="109"/>
      <c r="AJ91" s="109"/>
      <c r="AK91" s="109"/>
      <c r="AL91" s="109"/>
      <c r="AM91" s="109"/>
      <c r="AN91" s="109"/>
      <c r="AO91" s="173">
        <v>181.52170000000001</v>
      </c>
      <c r="AP91" s="173"/>
      <c r="AQ91" s="173"/>
      <c r="AR91" s="173"/>
      <c r="AS91" s="173"/>
      <c r="AT91" s="173"/>
      <c r="AU91" s="173"/>
      <c r="AV91" s="173"/>
      <c r="AW91" s="208"/>
      <c r="AX91" s="208"/>
      <c r="AY91" s="208"/>
      <c r="AZ91" s="208"/>
      <c r="BA91" s="208"/>
      <c r="BB91" s="208"/>
      <c r="BC91" s="208"/>
      <c r="BD91" s="208"/>
      <c r="BE91" s="173">
        <f t="shared" si="1"/>
        <v>181.52170000000001</v>
      </c>
      <c r="BF91" s="173"/>
      <c r="BG91" s="173"/>
      <c r="BH91" s="173"/>
      <c r="BI91" s="173"/>
      <c r="BJ91" s="173"/>
      <c r="BK91" s="173"/>
      <c r="BL91" s="173"/>
      <c r="BP91" s="55"/>
      <c r="BQ91" s="61"/>
      <c r="BR91" s="64"/>
      <c r="BS91" s="61"/>
      <c r="BT91" s="61"/>
      <c r="BU91" s="61"/>
      <c r="BV91" s="61"/>
      <c r="BW91" s="61"/>
      <c r="BX91" s="61"/>
      <c r="BY91" s="61"/>
      <c r="BZ91" s="61"/>
      <c r="CA91" s="61"/>
      <c r="CB91" s="47"/>
      <c r="CC91" s="47"/>
      <c r="CD91" s="47"/>
      <c r="CE91" s="47"/>
      <c r="CF91" s="47"/>
      <c r="CG91" s="47"/>
    </row>
    <row r="92" spans="1:85" ht="33.75" customHeight="1" x14ac:dyDescent="0.2">
      <c r="A92" s="109"/>
      <c r="B92" s="109"/>
      <c r="C92" s="109"/>
      <c r="D92" s="109"/>
      <c r="E92" s="109"/>
      <c r="F92" s="109"/>
      <c r="G92" s="126" t="s">
        <v>82</v>
      </c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8"/>
      <c r="Z92" s="109" t="s">
        <v>47</v>
      </c>
      <c r="AA92" s="109"/>
      <c r="AB92" s="109"/>
      <c r="AC92" s="109"/>
      <c r="AD92" s="109"/>
      <c r="AE92" s="109" t="s">
        <v>89</v>
      </c>
      <c r="AF92" s="109"/>
      <c r="AG92" s="109"/>
      <c r="AH92" s="109"/>
      <c r="AI92" s="109"/>
      <c r="AJ92" s="109"/>
      <c r="AK92" s="109"/>
      <c r="AL92" s="109"/>
      <c r="AM92" s="109"/>
      <c r="AN92" s="109"/>
      <c r="AO92" s="209">
        <v>322</v>
      </c>
      <c r="AP92" s="209"/>
      <c r="AQ92" s="209"/>
      <c r="AR92" s="209"/>
      <c r="AS92" s="209"/>
      <c r="AT92" s="209"/>
      <c r="AU92" s="209"/>
      <c r="AV92" s="209"/>
      <c r="AW92" s="109"/>
      <c r="AX92" s="109"/>
      <c r="AY92" s="109"/>
      <c r="AZ92" s="109"/>
      <c r="BA92" s="109"/>
      <c r="BB92" s="109"/>
      <c r="BC92" s="109"/>
      <c r="BD92" s="109"/>
      <c r="BE92" s="144">
        <f t="shared" si="1"/>
        <v>322</v>
      </c>
      <c r="BF92" s="144"/>
      <c r="BG92" s="144"/>
      <c r="BH92" s="144"/>
      <c r="BI92" s="144"/>
      <c r="BJ92" s="144"/>
      <c r="BK92" s="144"/>
      <c r="BL92" s="144"/>
      <c r="BP92" s="55"/>
      <c r="BQ92" s="61"/>
      <c r="BR92" s="61"/>
      <c r="BS92" s="61"/>
      <c r="BT92" s="188"/>
      <c r="BU92" s="188"/>
      <c r="BV92" s="188"/>
      <c r="BW92" s="188"/>
      <c r="BX92" s="188"/>
      <c r="BY92" s="188"/>
      <c r="BZ92" s="188"/>
      <c r="CA92" s="188"/>
      <c r="CB92" s="47"/>
      <c r="CC92" s="47"/>
      <c r="CD92" s="47"/>
      <c r="CE92" s="47"/>
      <c r="CF92" s="47"/>
      <c r="CG92" s="47"/>
    </row>
    <row r="93" spans="1:85" ht="35.25" customHeight="1" x14ac:dyDescent="0.2">
      <c r="A93" s="109"/>
      <c r="B93" s="109"/>
      <c r="C93" s="109"/>
      <c r="D93" s="109"/>
      <c r="E93" s="109"/>
      <c r="F93" s="109"/>
      <c r="G93" s="169" t="s">
        <v>130</v>
      </c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203" t="s">
        <v>85</v>
      </c>
      <c r="AA93" s="203"/>
      <c r="AB93" s="203"/>
      <c r="AC93" s="203"/>
      <c r="AD93" s="203"/>
      <c r="AE93" s="109" t="s">
        <v>171</v>
      </c>
      <c r="AF93" s="109"/>
      <c r="AG93" s="109"/>
      <c r="AH93" s="109"/>
      <c r="AI93" s="109"/>
      <c r="AJ93" s="109"/>
      <c r="AK93" s="109"/>
      <c r="AL93" s="109"/>
      <c r="AM93" s="109"/>
      <c r="AN93" s="109"/>
      <c r="AO93" s="213">
        <v>1.3220000000000001</v>
      </c>
      <c r="AP93" s="213"/>
      <c r="AQ93" s="213"/>
      <c r="AR93" s="213"/>
      <c r="AS93" s="213"/>
      <c r="AT93" s="213"/>
      <c r="AU93" s="213"/>
      <c r="AV93" s="213"/>
      <c r="AW93" s="206"/>
      <c r="AX93" s="206"/>
      <c r="AY93" s="206"/>
      <c r="AZ93" s="206"/>
      <c r="BA93" s="206"/>
      <c r="BB93" s="206"/>
      <c r="BC93" s="206"/>
      <c r="BD93" s="206"/>
      <c r="BE93" s="206">
        <f t="shared" si="1"/>
        <v>1.3220000000000001</v>
      </c>
      <c r="BF93" s="206"/>
      <c r="BG93" s="206"/>
      <c r="BH93" s="206"/>
      <c r="BI93" s="206"/>
      <c r="BJ93" s="206"/>
      <c r="BK93" s="206"/>
      <c r="BL93" s="206"/>
      <c r="BP93" s="55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47"/>
      <c r="CC93" s="47"/>
      <c r="CD93" s="47"/>
      <c r="CE93" s="47"/>
      <c r="CF93" s="47"/>
      <c r="CG93" s="47"/>
    </row>
    <row r="94" spans="1:85" ht="35.25" customHeight="1" x14ac:dyDescent="0.2">
      <c r="A94" s="109"/>
      <c r="B94" s="109"/>
      <c r="C94" s="109"/>
      <c r="D94" s="109"/>
      <c r="E94" s="109"/>
      <c r="F94" s="109"/>
      <c r="G94" s="126" t="s">
        <v>191</v>
      </c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8"/>
      <c r="Z94" s="109" t="s">
        <v>47</v>
      </c>
      <c r="AA94" s="109"/>
      <c r="AB94" s="109"/>
      <c r="AC94" s="109"/>
      <c r="AD94" s="109"/>
      <c r="AE94" s="109" t="s">
        <v>171</v>
      </c>
      <c r="AF94" s="109"/>
      <c r="AG94" s="109"/>
      <c r="AH94" s="109"/>
      <c r="AI94" s="109"/>
      <c r="AJ94" s="109"/>
      <c r="AK94" s="109"/>
      <c r="AL94" s="109"/>
      <c r="AM94" s="109"/>
      <c r="AN94" s="109"/>
      <c r="AO94" s="214">
        <f>36</f>
        <v>36</v>
      </c>
      <c r="AP94" s="214"/>
      <c r="AQ94" s="214"/>
      <c r="AR94" s="214"/>
      <c r="AS94" s="214"/>
      <c r="AT94" s="214"/>
      <c r="AU94" s="214"/>
      <c r="AV94" s="214"/>
      <c r="AW94" s="202"/>
      <c r="AX94" s="202"/>
      <c r="AY94" s="202"/>
      <c r="AZ94" s="202"/>
      <c r="BA94" s="202"/>
      <c r="BB94" s="202"/>
      <c r="BC94" s="202"/>
      <c r="BD94" s="202"/>
      <c r="BE94" s="144">
        <f>AO94+AW94</f>
        <v>36</v>
      </c>
      <c r="BF94" s="144"/>
      <c r="BG94" s="144"/>
      <c r="BH94" s="144"/>
      <c r="BI94" s="144"/>
      <c r="BJ94" s="144"/>
      <c r="BK94" s="144"/>
      <c r="BL94" s="144"/>
      <c r="BP94" s="55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47"/>
      <c r="CC94" s="47"/>
      <c r="CD94" s="47"/>
      <c r="CE94" s="47"/>
      <c r="CF94" s="47"/>
      <c r="CG94" s="47"/>
    </row>
    <row r="95" spans="1:85" ht="32.25" customHeight="1" x14ac:dyDescent="0.2">
      <c r="A95" s="109"/>
      <c r="B95" s="109"/>
      <c r="C95" s="109"/>
      <c r="D95" s="109"/>
      <c r="E95" s="109"/>
      <c r="F95" s="109"/>
      <c r="G95" s="170" t="s">
        <v>83</v>
      </c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09" t="s">
        <v>86</v>
      </c>
      <c r="AA95" s="109"/>
      <c r="AB95" s="109"/>
      <c r="AC95" s="109"/>
      <c r="AD95" s="109"/>
      <c r="AE95" s="109" t="s">
        <v>171</v>
      </c>
      <c r="AF95" s="109"/>
      <c r="AG95" s="109"/>
      <c r="AH95" s="109"/>
      <c r="AI95" s="109"/>
      <c r="AJ95" s="109"/>
      <c r="AK95" s="109"/>
      <c r="AL95" s="109"/>
      <c r="AM95" s="109"/>
      <c r="AN95" s="109"/>
      <c r="AO95" s="268">
        <f>100.815+50.44+19.6+50.44</f>
        <v>221.29499999999999</v>
      </c>
      <c r="AP95" s="268"/>
      <c r="AQ95" s="268"/>
      <c r="AR95" s="268"/>
      <c r="AS95" s="268"/>
      <c r="AT95" s="268"/>
      <c r="AU95" s="268"/>
      <c r="AV95" s="268"/>
      <c r="AW95" s="109"/>
      <c r="AX95" s="109"/>
      <c r="AY95" s="109"/>
      <c r="AZ95" s="109"/>
      <c r="BA95" s="109"/>
      <c r="BB95" s="109"/>
      <c r="BC95" s="109"/>
      <c r="BD95" s="109"/>
      <c r="BE95" s="173">
        <f>AO95</f>
        <v>221.29499999999999</v>
      </c>
      <c r="BF95" s="173"/>
      <c r="BG95" s="173"/>
      <c r="BH95" s="173"/>
      <c r="BI95" s="173"/>
      <c r="BJ95" s="173"/>
      <c r="BK95" s="173"/>
      <c r="BL95" s="173"/>
      <c r="BP95" s="55"/>
      <c r="BQ95" s="61"/>
      <c r="BR95" s="47"/>
      <c r="BS95" s="61"/>
      <c r="BT95" s="61"/>
      <c r="BU95" s="61"/>
      <c r="BV95" s="61"/>
      <c r="BW95" s="61"/>
      <c r="BX95" s="61"/>
      <c r="BY95" s="61"/>
      <c r="BZ95" s="61"/>
      <c r="CA95" s="61"/>
      <c r="CB95" s="47"/>
      <c r="CC95" s="47"/>
      <c r="CD95" s="47"/>
      <c r="CE95" s="47"/>
      <c r="CF95" s="47"/>
      <c r="CG95" s="47"/>
    </row>
    <row r="96" spans="1:85" ht="18.75" customHeight="1" x14ac:dyDescent="0.2">
      <c r="A96" s="109"/>
      <c r="B96" s="109"/>
      <c r="C96" s="109"/>
      <c r="D96" s="109"/>
      <c r="E96" s="109"/>
      <c r="F96" s="109"/>
      <c r="G96" s="204" t="s">
        <v>49</v>
      </c>
      <c r="H96" s="204"/>
      <c r="I96" s="204"/>
      <c r="J96" s="204"/>
      <c r="K96" s="204"/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  <c r="W96" s="204"/>
      <c r="X96" s="204"/>
      <c r="Y96" s="204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P96" s="55"/>
      <c r="BQ96" s="61"/>
      <c r="BR96" s="47"/>
      <c r="BS96" s="61"/>
      <c r="BT96" s="61"/>
      <c r="BU96" s="61"/>
      <c r="BV96" s="61"/>
      <c r="BW96" s="61"/>
      <c r="BX96" s="61"/>
      <c r="BY96" s="61"/>
      <c r="BZ96" s="61"/>
      <c r="CA96" s="61"/>
      <c r="CB96" s="47"/>
      <c r="CC96" s="47"/>
      <c r="CD96" s="47"/>
      <c r="CE96" s="47"/>
      <c r="CF96" s="47"/>
      <c r="CG96" s="47"/>
    </row>
    <row r="97" spans="1:85" ht="22.5" customHeight="1" x14ac:dyDescent="0.2">
      <c r="A97" s="109"/>
      <c r="B97" s="109"/>
      <c r="C97" s="109"/>
      <c r="D97" s="109"/>
      <c r="E97" s="109"/>
      <c r="F97" s="109"/>
      <c r="G97" s="169" t="s">
        <v>133</v>
      </c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09" t="s">
        <v>46</v>
      </c>
      <c r="AA97" s="109"/>
      <c r="AB97" s="109"/>
      <c r="AC97" s="109"/>
      <c r="AD97" s="109"/>
      <c r="AE97" s="109" t="s">
        <v>56</v>
      </c>
      <c r="AF97" s="109"/>
      <c r="AG97" s="109"/>
      <c r="AH97" s="109"/>
      <c r="AI97" s="109"/>
      <c r="AJ97" s="109"/>
      <c r="AK97" s="109"/>
      <c r="AL97" s="109"/>
      <c r="AM97" s="109"/>
      <c r="AN97" s="109"/>
      <c r="AO97" s="111">
        <f>(AO86-1379800)/AO91</f>
        <v>192882.67463339094</v>
      </c>
      <c r="AP97" s="111"/>
      <c r="AQ97" s="111"/>
      <c r="AR97" s="111"/>
      <c r="AS97" s="111"/>
      <c r="AT97" s="111"/>
      <c r="AU97" s="111"/>
      <c r="AV97" s="111"/>
      <c r="AW97" s="109"/>
      <c r="AX97" s="109"/>
      <c r="AY97" s="109"/>
      <c r="AZ97" s="109"/>
      <c r="BA97" s="109"/>
      <c r="BB97" s="109"/>
      <c r="BC97" s="109"/>
      <c r="BD97" s="109"/>
      <c r="BE97" s="111">
        <f>AO97+AW97</f>
        <v>192882.67463339094</v>
      </c>
      <c r="BF97" s="109"/>
      <c r="BG97" s="109"/>
      <c r="BH97" s="109"/>
      <c r="BI97" s="109"/>
      <c r="BJ97" s="109"/>
      <c r="BK97" s="109"/>
      <c r="BL97" s="109"/>
      <c r="BP97" s="55"/>
      <c r="BQ97" s="61"/>
      <c r="BR97" s="47"/>
      <c r="BS97" s="47"/>
      <c r="BT97" s="61"/>
      <c r="BU97" s="61"/>
      <c r="BV97" s="61"/>
      <c r="BW97" s="61"/>
      <c r="BX97" s="61"/>
      <c r="BY97" s="61"/>
      <c r="BZ97" s="61"/>
      <c r="CA97" s="61"/>
      <c r="CB97" s="47"/>
      <c r="CC97" s="47"/>
      <c r="CD97" s="47"/>
      <c r="CE97" s="47"/>
      <c r="CF97" s="47"/>
      <c r="CG97" s="47"/>
    </row>
    <row r="98" spans="1:85" ht="33.75" customHeight="1" x14ac:dyDescent="0.2">
      <c r="A98" s="109"/>
      <c r="B98" s="109"/>
      <c r="C98" s="109"/>
      <c r="D98" s="109"/>
      <c r="E98" s="109"/>
      <c r="F98" s="109"/>
      <c r="G98" s="169" t="s">
        <v>134</v>
      </c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09" t="s">
        <v>46</v>
      </c>
      <c r="AA98" s="109"/>
      <c r="AB98" s="109"/>
      <c r="AC98" s="109"/>
      <c r="AD98" s="109"/>
      <c r="AE98" s="109" t="s">
        <v>56</v>
      </c>
      <c r="AF98" s="109"/>
      <c r="AG98" s="109"/>
      <c r="AH98" s="109"/>
      <c r="AI98" s="109"/>
      <c r="AJ98" s="109"/>
      <c r="AK98" s="109"/>
      <c r="AL98" s="109"/>
      <c r="AM98" s="109"/>
      <c r="AN98" s="109"/>
      <c r="AO98" s="111">
        <f>(1379800-200000)/AO92</f>
        <v>3663.9751552795033</v>
      </c>
      <c r="AP98" s="111"/>
      <c r="AQ98" s="111"/>
      <c r="AR98" s="111"/>
      <c r="AS98" s="111"/>
      <c r="AT98" s="111"/>
      <c r="AU98" s="111"/>
      <c r="AV98" s="111"/>
      <c r="AW98" s="109"/>
      <c r="AX98" s="109"/>
      <c r="AY98" s="109"/>
      <c r="AZ98" s="109"/>
      <c r="BA98" s="109"/>
      <c r="BB98" s="109"/>
      <c r="BC98" s="109"/>
      <c r="BD98" s="109"/>
      <c r="BE98" s="111">
        <f>AO98+AW98</f>
        <v>3663.9751552795033</v>
      </c>
      <c r="BF98" s="109"/>
      <c r="BG98" s="109"/>
      <c r="BH98" s="109"/>
      <c r="BI98" s="109"/>
      <c r="BJ98" s="109"/>
      <c r="BK98" s="109"/>
      <c r="BL98" s="109"/>
      <c r="BP98" s="55"/>
      <c r="BQ98" s="61"/>
      <c r="BR98" s="47"/>
      <c r="BS98" s="61"/>
      <c r="BT98" s="61"/>
      <c r="BU98" s="61"/>
      <c r="BV98" s="61"/>
      <c r="BW98" s="61"/>
      <c r="BX98" s="61"/>
      <c r="BY98" s="61"/>
      <c r="BZ98" s="61"/>
      <c r="CA98" s="61"/>
      <c r="CB98" s="47"/>
      <c r="CC98" s="47"/>
      <c r="CD98" s="47"/>
      <c r="CE98" s="47"/>
      <c r="CF98" s="47"/>
      <c r="CG98" s="47"/>
    </row>
    <row r="99" spans="1:85" ht="33.75" customHeight="1" x14ac:dyDescent="0.2">
      <c r="A99" s="109"/>
      <c r="B99" s="109"/>
      <c r="C99" s="109"/>
      <c r="D99" s="109"/>
      <c r="E99" s="109"/>
      <c r="F99" s="109"/>
      <c r="G99" s="170" t="s">
        <v>131</v>
      </c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09" t="s">
        <v>46</v>
      </c>
      <c r="AA99" s="109"/>
      <c r="AB99" s="109"/>
      <c r="AC99" s="109"/>
      <c r="AD99" s="109"/>
      <c r="AE99" s="109" t="s">
        <v>56</v>
      </c>
      <c r="AF99" s="109"/>
      <c r="AG99" s="109"/>
      <c r="AH99" s="109"/>
      <c r="AI99" s="109"/>
      <c r="AJ99" s="109"/>
      <c r="AK99" s="109"/>
      <c r="AL99" s="109"/>
      <c r="AM99" s="109"/>
      <c r="AN99" s="109"/>
      <c r="AO99" s="111">
        <f>AO87/AO93/3</f>
        <v>25214.321734745332</v>
      </c>
      <c r="AP99" s="111"/>
      <c r="AQ99" s="111"/>
      <c r="AR99" s="111"/>
      <c r="AS99" s="111"/>
      <c r="AT99" s="111"/>
      <c r="AU99" s="111"/>
      <c r="AV99" s="111"/>
      <c r="AW99" s="109"/>
      <c r="AX99" s="109"/>
      <c r="AY99" s="109"/>
      <c r="AZ99" s="109"/>
      <c r="BA99" s="109"/>
      <c r="BB99" s="109"/>
      <c r="BC99" s="109"/>
      <c r="BD99" s="109"/>
      <c r="BE99" s="111">
        <f>AO99+AW99</f>
        <v>25214.321734745332</v>
      </c>
      <c r="BF99" s="109"/>
      <c r="BG99" s="109"/>
      <c r="BH99" s="109"/>
      <c r="BI99" s="109"/>
      <c r="BJ99" s="109"/>
      <c r="BK99" s="109"/>
      <c r="BL99" s="109"/>
      <c r="BP99" s="55"/>
      <c r="BQ99" s="61"/>
      <c r="BR99" s="68"/>
      <c r="BS99" s="61"/>
      <c r="BT99" s="61"/>
      <c r="BU99" s="61"/>
      <c r="BV99" s="61"/>
      <c r="BW99" s="61"/>
      <c r="BX99" s="61"/>
      <c r="BY99" s="61"/>
      <c r="BZ99" s="61"/>
      <c r="CA99" s="61"/>
      <c r="CB99" s="47"/>
      <c r="CC99" s="47"/>
      <c r="CD99" s="47"/>
      <c r="CE99" s="47"/>
      <c r="CF99" s="47"/>
      <c r="CG99" s="47"/>
    </row>
    <row r="100" spans="1:85" ht="31.5" customHeight="1" x14ac:dyDescent="0.2">
      <c r="A100" s="109"/>
      <c r="B100" s="109"/>
      <c r="C100" s="109"/>
      <c r="D100" s="109"/>
      <c r="E100" s="109"/>
      <c r="F100" s="109"/>
      <c r="G100" s="169" t="s">
        <v>192</v>
      </c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09" t="s">
        <v>46</v>
      </c>
      <c r="AA100" s="109"/>
      <c r="AB100" s="109"/>
      <c r="AC100" s="109"/>
      <c r="AD100" s="109"/>
      <c r="AE100" s="109" t="s">
        <v>56</v>
      </c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11">
        <f>AO88/AO94</f>
        <v>1388.8888888888889</v>
      </c>
      <c r="AP100" s="111"/>
      <c r="AQ100" s="111"/>
      <c r="AR100" s="111"/>
      <c r="AS100" s="111"/>
      <c r="AT100" s="111"/>
      <c r="AU100" s="111"/>
      <c r="AV100" s="111"/>
      <c r="AW100" s="207"/>
      <c r="AX100" s="207"/>
      <c r="AY100" s="207"/>
      <c r="AZ100" s="207"/>
      <c r="BA100" s="207"/>
      <c r="BB100" s="207"/>
      <c r="BC100" s="207"/>
      <c r="BD100" s="207"/>
      <c r="BE100" s="111">
        <f>AO100+AW100</f>
        <v>1388.8888888888889</v>
      </c>
      <c r="BF100" s="109"/>
      <c r="BG100" s="109"/>
      <c r="BH100" s="109"/>
      <c r="BI100" s="109"/>
      <c r="BJ100" s="109"/>
      <c r="BK100" s="109"/>
      <c r="BL100" s="109"/>
      <c r="BP100" s="55"/>
      <c r="BQ100" s="61"/>
      <c r="BR100" s="47"/>
      <c r="BS100" s="61"/>
      <c r="BT100" s="61"/>
      <c r="BU100" s="61"/>
      <c r="BV100" s="61"/>
      <c r="BW100" s="61"/>
      <c r="BX100" s="61"/>
      <c r="BY100" s="61"/>
      <c r="BZ100" s="61"/>
      <c r="CA100" s="61"/>
      <c r="CB100" s="47"/>
      <c r="CC100" s="47"/>
      <c r="CD100" s="47"/>
      <c r="CE100" s="47"/>
      <c r="CF100" s="47"/>
      <c r="CG100" s="47"/>
    </row>
    <row r="101" spans="1:85" ht="18.75" customHeight="1" x14ac:dyDescent="0.2">
      <c r="A101" s="109"/>
      <c r="B101" s="109"/>
      <c r="C101" s="109"/>
      <c r="D101" s="109"/>
      <c r="E101" s="109"/>
      <c r="F101" s="109"/>
      <c r="G101" s="170" t="s">
        <v>135</v>
      </c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09" t="s">
        <v>46</v>
      </c>
      <c r="AA101" s="109"/>
      <c r="AB101" s="109"/>
      <c r="AC101" s="109"/>
      <c r="AD101" s="109"/>
      <c r="AE101" s="109" t="s">
        <v>56</v>
      </c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11">
        <f>AO89/AO95</f>
        <v>2589.8054632956009</v>
      </c>
      <c r="AP101" s="111"/>
      <c r="AQ101" s="111"/>
      <c r="AR101" s="111"/>
      <c r="AS101" s="111"/>
      <c r="AT101" s="111"/>
      <c r="AU101" s="111"/>
      <c r="AV101" s="111"/>
      <c r="AW101" s="109"/>
      <c r="AX101" s="109"/>
      <c r="AY101" s="109"/>
      <c r="AZ101" s="109"/>
      <c r="BA101" s="109"/>
      <c r="BB101" s="109"/>
      <c r="BC101" s="109"/>
      <c r="BD101" s="109"/>
      <c r="BE101" s="111">
        <f>AO101+AW101</f>
        <v>2589.8054632956009</v>
      </c>
      <c r="BF101" s="109"/>
      <c r="BG101" s="109"/>
      <c r="BH101" s="109"/>
      <c r="BI101" s="109"/>
      <c r="BJ101" s="109"/>
      <c r="BK101" s="109"/>
      <c r="BL101" s="109"/>
      <c r="BP101" s="55"/>
      <c r="BQ101" s="61"/>
      <c r="BR101" s="47"/>
      <c r="BS101" s="61"/>
      <c r="BT101" s="61"/>
      <c r="BU101" s="61"/>
      <c r="BV101" s="61"/>
      <c r="BW101" s="61"/>
      <c r="BX101" s="61"/>
      <c r="BY101" s="61"/>
      <c r="BZ101" s="61"/>
      <c r="CA101" s="61"/>
      <c r="CB101" s="47"/>
      <c r="CC101" s="47"/>
      <c r="CD101" s="47"/>
      <c r="CE101" s="47"/>
      <c r="CF101" s="47"/>
      <c r="CG101" s="47"/>
    </row>
    <row r="102" spans="1:85" ht="15.75" customHeight="1" x14ac:dyDescent="0.2">
      <c r="A102" s="109"/>
      <c r="B102" s="109"/>
      <c r="C102" s="109"/>
      <c r="D102" s="109"/>
      <c r="E102" s="109"/>
      <c r="F102" s="109"/>
      <c r="G102" s="204" t="s">
        <v>50</v>
      </c>
      <c r="H102" s="204"/>
      <c r="I102" s="204"/>
      <c r="J102" s="204"/>
      <c r="K102" s="204"/>
      <c r="L102" s="204"/>
      <c r="M102" s="204"/>
      <c r="N102" s="204"/>
      <c r="O102" s="204"/>
      <c r="P102" s="204"/>
      <c r="Q102" s="204"/>
      <c r="R102" s="204"/>
      <c r="S102" s="204"/>
      <c r="T102" s="204"/>
      <c r="U102" s="204"/>
      <c r="V102" s="204"/>
      <c r="W102" s="204"/>
      <c r="X102" s="204"/>
      <c r="Y102" s="204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11"/>
      <c r="BF102" s="109"/>
      <c r="BG102" s="109"/>
      <c r="BH102" s="109"/>
      <c r="BI102" s="109"/>
      <c r="BJ102" s="109"/>
      <c r="BK102" s="109"/>
      <c r="BL102" s="109"/>
      <c r="BP102" s="55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47"/>
      <c r="CC102" s="47"/>
      <c r="CD102" s="47"/>
      <c r="CE102" s="47"/>
      <c r="CF102" s="47"/>
      <c r="CG102" s="47"/>
    </row>
    <row r="103" spans="1:85" ht="33" customHeight="1" x14ac:dyDescent="0.2">
      <c r="A103" s="109"/>
      <c r="B103" s="109"/>
      <c r="C103" s="109"/>
      <c r="D103" s="109"/>
      <c r="E103" s="109"/>
      <c r="F103" s="109"/>
      <c r="G103" s="170" t="s">
        <v>136</v>
      </c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09" t="s">
        <v>51</v>
      </c>
      <c r="AA103" s="109"/>
      <c r="AB103" s="109"/>
      <c r="AC103" s="109"/>
      <c r="AD103" s="109"/>
      <c r="AE103" s="109" t="s">
        <v>56</v>
      </c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6">
        <f>AO91/181.52*100</f>
        <v>100.00093653591891</v>
      </c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>
        <f>AO103+AW103</f>
        <v>100.00093653591891</v>
      </c>
      <c r="BF103" s="106"/>
      <c r="BG103" s="106"/>
      <c r="BH103" s="106"/>
      <c r="BI103" s="106"/>
      <c r="BJ103" s="106"/>
      <c r="BK103" s="106"/>
      <c r="BL103" s="106"/>
      <c r="BP103" s="55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47"/>
      <c r="CC103" s="47"/>
      <c r="CD103" s="47"/>
      <c r="CE103" s="47"/>
      <c r="CF103" s="47"/>
      <c r="CG103" s="47"/>
    </row>
    <row r="104" spans="1:85" ht="49.5" customHeight="1" x14ac:dyDescent="0.2">
      <c r="A104" s="109"/>
      <c r="B104" s="109"/>
      <c r="C104" s="109"/>
      <c r="D104" s="109"/>
      <c r="E104" s="109"/>
      <c r="F104" s="109"/>
      <c r="G104" s="170" t="s">
        <v>137</v>
      </c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09" t="s">
        <v>51</v>
      </c>
      <c r="AA104" s="109"/>
      <c r="AB104" s="109"/>
      <c r="AC104" s="109"/>
      <c r="AD104" s="109"/>
      <c r="AE104" s="109" t="s">
        <v>56</v>
      </c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6">
        <f>AO92/322*100</f>
        <v>100</v>
      </c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106">
        <f>AO104+AW104</f>
        <v>100</v>
      </c>
      <c r="BF104" s="106"/>
      <c r="BG104" s="106"/>
      <c r="BH104" s="106"/>
      <c r="BI104" s="106"/>
      <c r="BJ104" s="106"/>
      <c r="BK104" s="106"/>
      <c r="BL104" s="106"/>
      <c r="BP104" s="55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47"/>
      <c r="CC104" s="47"/>
      <c r="CD104" s="47"/>
      <c r="CE104" s="47"/>
      <c r="CF104" s="47"/>
      <c r="CG104" s="47"/>
    </row>
    <row r="105" spans="1:85" ht="36.75" customHeight="1" x14ac:dyDescent="0.2">
      <c r="A105" s="109"/>
      <c r="B105" s="109"/>
      <c r="C105" s="109"/>
      <c r="D105" s="109"/>
      <c r="E105" s="109"/>
      <c r="F105" s="109"/>
      <c r="G105" s="169" t="s">
        <v>138</v>
      </c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09" t="s">
        <v>51</v>
      </c>
      <c r="AA105" s="109"/>
      <c r="AB105" s="109"/>
      <c r="AC105" s="109"/>
      <c r="AD105" s="109"/>
      <c r="AE105" s="109" t="s">
        <v>56</v>
      </c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6">
        <f>AO93/1.322*100</f>
        <v>100</v>
      </c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  <c r="BE105" s="106">
        <f>AO105+AW105</f>
        <v>100</v>
      </c>
      <c r="BF105" s="106"/>
      <c r="BG105" s="106"/>
      <c r="BH105" s="106"/>
      <c r="BI105" s="106"/>
      <c r="BJ105" s="106"/>
      <c r="BK105" s="106"/>
      <c r="BL105" s="106"/>
      <c r="BP105" s="55"/>
      <c r="BQ105" s="61"/>
      <c r="BR105" s="63"/>
      <c r="BS105" s="61"/>
      <c r="BT105" s="61"/>
      <c r="BU105" s="61"/>
      <c r="BV105" s="61"/>
      <c r="BW105" s="61"/>
      <c r="BX105" s="61"/>
      <c r="BY105" s="61"/>
      <c r="BZ105" s="61"/>
      <c r="CA105" s="61"/>
      <c r="CB105" s="47"/>
      <c r="CC105" s="47"/>
      <c r="CD105" s="47"/>
      <c r="CE105" s="47"/>
      <c r="CF105" s="47"/>
      <c r="CG105" s="47"/>
    </row>
    <row r="106" spans="1:85" ht="49.5" customHeight="1" x14ac:dyDescent="0.2">
      <c r="A106" s="109"/>
      <c r="B106" s="109"/>
      <c r="C106" s="109"/>
      <c r="D106" s="109"/>
      <c r="E106" s="109"/>
      <c r="F106" s="109"/>
      <c r="G106" s="170" t="s">
        <v>193</v>
      </c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09" t="s">
        <v>51</v>
      </c>
      <c r="AA106" s="109"/>
      <c r="AB106" s="109"/>
      <c r="AC106" s="109"/>
      <c r="AD106" s="109"/>
      <c r="AE106" s="109" t="s">
        <v>56</v>
      </c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6">
        <f>AO94/36*100</f>
        <v>100</v>
      </c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>
        <f>AO106+AW106</f>
        <v>100</v>
      </c>
      <c r="BF106" s="106"/>
      <c r="BG106" s="106"/>
      <c r="BH106" s="106"/>
      <c r="BI106" s="106"/>
      <c r="BJ106" s="106"/>
      <c r="BK106" s="106"/>
      <c r="BL106" s="106"/>
      <c r="BP106" s="55"/>
      <c r="BQ106" s="61"/>
      <c r="BR106" s="61"/>
      <c r="BS106" s="61"/>
      <c r="BT106" s="61"/>
      <c r="BU106" s="61"/>
      <c r="BV106" s="61"/>
      <c r="BW106" s="61"/>
      <c r="BX106" s="61"/>
      <c r="BY106" s="61"/>
      <c r="BZ106" s="61"/>
      <c r="CA106" s="61"/>
      <c r="CB106" s="47"/>
      <c r="CC106" s="47"/>
      <c r="CD106" s="47"/>
      <c r="CE106" s="47"/>
      <c r="CF106" s="47"/>
      <c r="CG106" s="47"/>
    </row>
    <row r="107" spans="1:85" ht="36" customHeight="1" x14ac:dyDescent="0.2">
      <c r="A107" s="109"/>
      <c r="B107" s="109"/>
      <c r="C107" s="109"/>
      <c r="D107" s="109"/>
      <c r="E107" s="109"/>
      <c r="F107" s="109"/>
      <c r="G107" s="170" t="s">
        <v>139</v>
      </c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09" t="s">
        <v>51</v>
      </c>
      <c r="AA107" s="109"/>
      <c r="AB107" s="109"/>
      <c r="AC107" s="109"/>
      <c r="AD107" s="109"/>
      <c r="AE107" s="109" t="s">
        <v>56</v>
      </c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6">
        <f>AO95/221.295*100</f>
        <v>100</v>
      </c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06"/>
      <c r="BE107" s="106">
        <f>AO107+AW107</f>
        <v>100</v>
      </c>
      <c r="BF107" s="106"/>
      <c r="BG107" s="106"/>
      <c r="BH107" s="106"/>
      <c r="BI107" s="106"/>
      <c r="BJ107" s="106"/>
      <c r="BK107" s="106"/>
      <c r="BL107" s="106"/>
      <c r="BP107" s="55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47"/>
      <c r="CC107" s="47"/>
      <c r="CD107" s="47"/>
      <c r="CE107" s="47"/>
      <c r="CF107" s="47"/>
      <c r="CG107" s="47"/>
    </row>
    <row r="108" spans="1:85" ht="3.75" customHeight="1" x14ac:dyDescent="0.2">
      <c r="A108" s="31"/>
      <c r="B108" s="31"/>
      <c r="C108" s="31"/>
      <c r="D108" s="31"/>
      <c r="E108" s="31"/>
      <c r="F108" s="31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P108" s="55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47"/>
      <c r="CC108" s="47"/>
      <c r="CD108" s="47"/>
      <c r="CE108" s="47"/>
      <c r="CF108" s="47"/>
      <c r="CG108" s="47"/>
    </row>
    <row r="109" spans="1:85" ht="31.5" customHeight="1" x14ac:dyDescent="0.2">
      <c r="A109" s="109"/>
      <c r="B109" s="109"/>
      <c r="C109" s="109"/>
      <c r="D109" s="109"/>
      <c r="E109" s="109"/>
      <c r="F109" s="109"/>
      <c r="G109" s="109" t="s">
        <v>27</v>
      </c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 t="s">
        <v>2</v>
      </c>
      <c r="AA109" s="109"/>
      <c r="AB109" s="109"/>
      <c r="AC109" s="109"/>
      <c r="AD109" s="109"/>
      <c r="AE109" s="109" t="s">
        <v>1</v>
      </c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 t="s">
        <v>15</v>
      </c>
      <c r="AP109" s="109"/>
      <c r="AQ109" s="109"/>
      <c r="AR109" s="109"/>
      <c r="AS109" s="109"/>
      <c r="AT109" s="109"/>
      <c r="AU109" s="109"/>
      <c r="AV109" s="109"/>
      <c r="AW109" s="109" t="s">
        <v>16</v>
      </c>
      <c r="AX109" s="109"/>
      <c r="AY109" s="109"/>
      <c r="AZ109" s="109"/>
      <c r="BA109" s="109"/>
      <c r="BB109" s="109"/>
      <c r="BC109" s="109"/>
      <c r="BD109" s="109"/>
      <c r="BE109" s="109" t="s">
        <v>13</v>
      </c>
      <c r="BF109" s="109"/>
      <c r="BG109" s="109"/>
      <c r="BH109" s="109"/>
      <c r="BI109" s="109"/>
      <c r="BJ109" s="109"/>
      <c r="BK109" s="109"/>
      <c r="BL109" s="109"/>
      <c r="BP109" s="55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47"/>
      <c r="CC109" s="47"/>
      <c r="CD109" s="47"/>
      <c r="CE109" s="47"/>
      <c r="CF109" s="47"/>
      <c r="CG109" s="47"/>
    </row>
    <row r="110" spans="1:85" ht="15.75" customHeight="1" x14ac:dyDescent="0.2">
      <c r="A110" s="109"/>
      <c r="B110" s="109"/>
      <c r="C110" s="109"/>
      <c r="D110" s="109"/>
      <c r="E110" s="109"/>
      <c r="F110" s="109"/>
      <c r="G110" s="109">
        <v>2</v>
      </c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>
        <v>3</v>
      </c>
      <c r="AA110" s="109"/>
      <c r="AB110" s="109"/>
      <c r="AC110" s="109"/>
      <c r="AD110" s="109"/>
      <c r="AE110" s="109">
        <v>4</v>
      </c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>
        <v>5</v>
      </c>
      <c r="AP110" s="109"/>
      <c r="AQ110" s="109"/>
      <c r="AR110" s="109"/>
      <c r="AS110" s="109"/>
      <c r="AT110" s="109"/>
      <c r="AU110" s="109"/>
      <c r="AV110" s="109"/>
      <c r="AW110" s="109">
        <v>6</v>
      </c>
      <c r="AX110" s="109"/>
      <c r="AY110" s="109"/>
      <c r="AZ110" s="109"/>
      <c r="BA110" s="109"/>
      <c r="BB110" s="109"/>
      <c r="BC110" s="109"/>
      <c r="BD110" s="109"/>
      <c r="BE110" s="109">
        <v>7</v>
      </c>
      <c r="BF110" s="109"/>
      <c r="BG110" s="109"/>
      <c r="BH110" s="109"/>
      <c r="BI110" s="109"/>
      <c r="BJ110" s="109"/>
      <c r="BK110" s="109"/>
      <c r="BL110" s="109"/>
      <c r="BP110" s="55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47"/>
      <c r="CC110" s="47"/>
      <c r="CD110" s="47"/>
      <c r="CE110" s="47"/>
      <c r="CF110" s="47"/>
      <c r="CG110" s="47"/>
    </row>
    <row r="111" spans="1:85" ht="18" customHeight="1" x14ac:dyDescent="0.2">
      <c r="A111" s="109"/>
      <c r="B111" s="109"/>
      <c r="C111" s="109"/>
      <c r="D111" s="109"/>
      <c r="E111" s="109"/>
      <c r="F111" s="109"/>
      <c r="G111" s="205" t="s">
        <v>67</v>
      </c>
      <c r="H111" s="205"/>
      <c r="I111" s="205"/>
      <c r="J111" s="205"/>
      <c r="K111" s="205"/>
      <c r="L111" s="205"/>
      <c r="M111" s="205"/>
      <c r="N111" s="205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P111" s="55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47"/>
      <c r="CC111" s="47"/>
      <c r="CD111" s="47"/>
      <c r="CE111" s="47"/>
      <c r="CF111" s="47"/>
      <c r="CG111" s="47"/>
    </row>
    <row r="112" spans="1:85" ht="18" customHeight="1" x14ac:dyDescent="0.2">
      <c r="A112" s="109"/>
      <c r="B112" s="109"/>
      <c r="C112" s="109"/>
      <c r="D112" s="109"/>
      <c r="E112" s="109"/>
      <c r="F112" s="109"/>
      <c r="G112" s="135" t="s">
        <v>45</v>
      </c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P112" s="55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47"/>
      <c r="CC112" s="47"/>
      <c r="CD112" s="47"/>
      <c r="CE112" s="47"/>
      <c r="CF112" s="47"/>
      <c r="CG112" s="47"/>
    </row>
    <row r="113" spans="1:85" ht="18" customHeight="1" x14ac:dyDescent="0.2">
      <c r="A113" s="109"/>
      <c r="B113" s="109"/>
      <c r="C113" s="109"/>
      <c r="D113" s="109"/>
      <c r="E113" s="109"/>
      <c r="F113" s="109"/>
      <c r="G113" s="169" t="s">
        <v>81</v>
      </c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09" t="s">
        <v>46</v>
      </c>
      <c r="AA113" s="109"/>
      <c r="AB113" s="109"/>
      <c r="AC113" s="109"/>
      <c r="AD113" s="109"/>
      <c r="AE113" s="109" t="s">
        <v>55</v>
      </c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36">
        <f>SUM(AO114:AV115)</f>
        <v>13198305</v>
      </c>
      <c r="AP113" s="130"/>
      <c r="AQ113" s="130"/>
      <c r="AR113" s="130"/>
      <c r="AS113" s="130"/>
      <c r="AT113" s="130"/>
      <c r="AU113" s="130"/>
      <c r="AV113" s="131"/>
      <c r="AW113" s="136"/>
      <c r="AX113" s="130"/>
      <c r="AY113" s="130"/>
      <c r="AZ113" s="130"/>
      <c r="BA113" s="130"/>
      <c r="BB113" s="130"/>
      <c r="BC113" s="130"/>
      <c r="BD113" s="131"/>
      <c r="BE113" s="111">
        <f>AO113+AW113</f>
        <v>13198305</v>
      </c>
      <c r="BF113" s="111"/>
      <c r="BG113" s="111"/>
      <c r="BH113" s="111"/>
      <c r="BI113" s="111"/>
      <c r="BJ113" s="111"/>
      <c r="BK113" s="111"/>
      <c r="BL113" s="111"/>
      <c r="BP113" s="55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47"/>
      <c r="CC113" s="47"/>
      <c r="CD113" s="47"/>
      <c r="CE113" s="47"/>
      <c r="CF113" s="47"/>
      <c r="CG113" s="47"/>
    </row>
    <row r="114" spans="1:85" ht="18" customHeight="1" x14ac:dyDescent="0.2">
      <c r="A114" s="109"/>
      <c r="B114" s="109"/>
      <c r="C114" s="109"/>
      <c r="D114" s="109"/>
      <c r="E114" s="109"/>
      <c r="F114" s="109"/>
      <c r="G114" s="163" t="s">
        <v>186</v>
      </c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09" t="s">
        <v>46</v>
      </c>
      <c r="AA114" s="109"/>
      <c r="AB114" s="109"/>
      <c r="AC114" s="109"/>
      <c r="AD114" s="109"/>
      <c r="AE114" s="109" t="s">
        <v>55</v>
      </c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36">
        <f>8922497+601135+700000+525946+33727</f>
        <v>10783305</v>
      </c>
      <c r="AP114" s="137"/>
      <c r="AQ114" s="137"/>
      <c r="AR114" s="137"/>
      <c r="AS114" s="137"/>
      <c r="AT114" s="137"/>
      <c r="AU114" s="137"/>
      <c r="AV114" s="138"/>
      <c r="AW114" s="109"/>
      <c r="AX114" s="109"/>
      <c r="AY114" s="109"/>
      <c r="AZ114" s="109"/>
      <c r="BA114" s="109"/>
      <c r="BB114" s="109"/>
      <c r="BC114" s="109"/>
      <c r="BD114" s="109"/>
      <c r="BE114" s="111">
        <f>AO114+AW114</f>
        <v>10783305</v>
      </c>
      <c r="BF114" s="111"/>
      <c r="BG114" s="111"/>
      <c r="BH114" s="111"/>
      <c r="BI114" s="111"/>
      <c r="BJ114" s="111"/>
      <c r="BK114" s="111"/>
      <c r="BL114" s="111"/>
      <c r="BP114" s="55"/>
      <c r="BQ114" s="61"/>
      <c r="BR114" s="47"/>
      <c r="BS114" s="47"/>
      <c r="BT114" s="61"/>
      <c r="BU114" s="61"/>
      <c r="BV114" s="61"/>
      <c r="BW114" s="61"/>
      <c r="BX114" s="61"/>
      <c r="BY114" s="61"/>
      <c r="BZ114" s="61"/>
      <c r="CA114" s="61"/>
      <c r="CB114" s="47"/>
      <c r="CC114" s="47"/>
      <c r="CD114" s="47"/>
      <c r="CE114" s="47"/>
      <c r="CF114" s="47"/>
      <c r="CG114" s="47"/>
    </row>
    <row r="115" spans="1:85" ht="50.25" customHeight="1" x14ac:dyDescent="0.2">
      <c r="A115" s="109"/>
      <c r="B115" s="109"/>
      <c r="C115" s="109"/>
      <c r="D115" s="109"/>
      <c r="E115" s="109"/>
      <c r="F115" s="109"/>
      <c r="G115" s="126" t="s">
        <v>238</v>
      </c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8"/>
      <c r="Z115" s="109" t="s">
        <v>46</v>
      </c>
      <c r="AA115" s="109"/>
      <c r="AB115" s="109"/>
      <c r="AC115" s="109"/>
      <c r="AD115" s="109"/>
      <c r="AE115" s="109" t="s">
        <v>55</v>
      </c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36">
        <f>1000000+1000000+415000</f>
        <v>2415000</v>
      </c>
      <c r="AP115" s="137"/>
      <c r="AQ115" s="137"/>
      <c r="AR115" s="137"/>
      <c r="AS115" s="137"/>
      <c r="AT115" s="137"/>
      <c r="AU115" s="137"/>
      <c r="AV115" s="138"/>
      <c r="AW115" s="109"/>
      <c r="AX115" s="109"/>
      <c r="AY115" s="109"/>
      <c r="AZ115" s="109"/>
      <c r="BA115" s="109"/>
      <c r="BB115" s="109"/>
      <c r="BC115" s="109"/>
      <c r="BD115" s="109"/>
      <c r="BE115" s="111">
        <f>AO115+AW115</f>
        <v>2415000</v>
      </c>
      <c r="BF115" s="111"/>
      <c r="BG115" s="111"/>
      <c r="BH115" s="111"/>
      <c r="BI115" s="111"/>
      <c r="BJ115" s="111"/>
      <c r="BK115" s="111"/>
      <c r="BL115" s="111"/>
      <c r="BP115" s="55"/>
      <c r="BQ115" s="61"/>
      <c r="BR115" s="47"/>
      <c r="BS115" s="47"/>
      <c r="BT115" s="61"/>
      <c r="BU115" s="61"/>
      <c r="BV115" s="61"/>
      <c r="BW115" s="61"/>
      <c r="BX115" s="61"/>
      <c r="BY115" s="61"/>
      <c r="BZ115" s="61"/>
      <c r="CA115" s="61"/>
      <c r="CB115" s="47"/>
      <c r="CC115" s="47"/>
      <c r="CD115" s="47"/>
      <c r="CE115" s="47"/>
      <c r="CF115" s="47"/>
      <c r="CG115" s="47"/>
    </row>
    <row r="116" spans="1:85" ht="18" customHeight="1" x14ac:dyDescent="0.2">
      <c r="A116" s="109"/>
      <c r="B116" s="109"/>
      <c r="C116" s="109"/>
      <c r="D116" s="109"/>
      <c r="E116" s="109"/>
      <c r="F116" s="109"/>
      <c r="G116" s="135" t="s">
        <v>48</v>
      </c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6"/>
      <c r="BF116" s="106"/>
      <c r="BG116" s="106"/>
      <c r="BH116" s="106"/>
      <c r="BI116" s="106"/>
      <c r="BJ116" s="106"/>
      <c r="BK116" s="106"/>
      <c r="BL116" s="106"/>
      <c r="BP116" s="55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  <c r="CA116" s="61"/>
      <c r="CB116" s="47"/>
      <c r="CC116" s="47"/>
      <c r="CD116" s="47"/>
      <c r="CE116" s="47"/>
      <c r="CF116" s="47"/>
      <c r="CG116" s="47"/>
    </row>
    <row r="117" spans="1:85" ht="18" customHeight="1" x14ac:dyDescent="0.2">
      <c r="A117" s="109"/>
      <c r="B117" s="109"/>
      <c r="C117" s="109"/>
      <c r="D117" s="109"/>
      <c r="E117" s="109"/>
      <c r="F117" s="109"/>
      <c r="G117" s="163" t="s">
        <v>168</v>
      </c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203" t="s">
        <v>85</v>
      </c>
      <c r="AA117" s="203"/>
      <c r="AB117" s="203"/>
      <c r="AC117" s="203"/>
      <c r="AD117" s="203"/>
      <c r="AE117" s="177" t="s">
        <v>90</v>
      </c>
      <c r="AF117" s="177"/>
      <c r="AG117" s="177"/>
      <c r="AH117" s="177"/>
      <c r="AI117" s="177"/>
      <c r="AJ117" s="177"/>
      <c r="AK117" s="177"/>
      <c r="AL117" s="177"/>
      <c r="AM117" s="177"/>
      <c r="AN117" s="177"/>
      <c r="AO117" s="174">
        <f t="shared" ref="AO117:AV117" si="2">(67.783+0.017+0.0202+4.9188)+(0.1689+1.8838+1.7076+1.1015+2.0074)+((500+3200+2500)/10000+(700+1460+1700)/10000+(250+3480+416+10)/10000+(750+6310+3880+120)/10000+(568+2000+1000)/10000)</f>
        <v>82.49260000000001</v>
      </c>
      <c r="AP117" s="175">
        <f t="shared" si="2"/>
        <v>82.49260000000001</v>
      </c>
      <c r="AQ117" s="175">
        <f t="shared" si="2"/>
        <v>82.49260000000001</v>
      </c>
      <c r="AR117" s="175">
        <f t="shared" si="2"/>
        <v>82.49260000000001</v>
      </c>
      <c r="AS117" s="175">
        <f t="shared" si="2"/>
        <v>82.49260000000001</v>
      </c>
      <c r="AT117" s="175">
        <f t="shared" si="2"/>
        <v>82.49260000000001</v>
      </c>
      <c r="AU117" s="175">
        <f t="shared" si="2"/>
        <v>82.49260000000001</v>
      </c>
      <c r="AV117" s="176">
        <f t="shared" si="2"/>
        <v>82.49260000000001</v>
      </c>
      <c r="AW117" s="173"/>
      <c r="AX117" s="173"/>
      <c r="AY117" s="173"/>
      <c r="AZ117" s="173"/>
      <c r="BA117" s="173"/>
      <c r="BB117" s="173"/>
      <c r="BC117" s="173"/>
      <c r="BD117" s="173"/>
      <c r="BE117" s="173">
        <f>AO117+AW117</f>
        <v>82.49260000000001</v>
      </c>
      <c r="BF117" s="173"/>
      <c r="BG117" s="173"/>
      <c r="BH117" s="173"/>
      <c r="BI117" s="173"/>
      <c r="BJ117" s="173"/>
      <c r="BK117" s="173"/>
      <c r="BL117" s="173"/>
      <c r="BP117" s="55"/>
      <c r="BQ117" s="61"/>
      <c r="BR117" s="61">
        <f>(67.783+0.017+0.0202)+(0.1689+1.8838+1.7076+1.1015+2.0074)+((500+3200+2500)/10000+(700+1460+1700)/10000+(250+3480+416+10)/10000+(750+6310+3880+120)/10000+(568+2000+1000)/10000)</f>
        <v>77.573800000000006</v>
      </c>
      <c r="BS117" s="70"/>
      <c r="BT117" s="46"/>
      <c r="BU117" s="46"/>
      <c r="BV117" s="46"/>
      <c r="BW117" s="46"/>
      <c r="BX117" s="46"/>
      <c r="BY117" s="46"/>
      <c r="BZ117" s="46"/>
      <c r="CA117" s="61"/>
      <c r="CB117" s="47"/>
      <c r="CC117" s="47"/>
      <c r="CD117" s="47"/>
      <c r="CE117" s="47"/>
      <c r="CF117" s="47"/>
      <c r="CG117" s="47"/>
    </row>
    <row r="118" spans="1:85" ht="18" customHeight="1" x14ac:dyDescent="0.2">
      <c r="A118" s="109"/>
      <c r="B118" s="109"/>
      <c r="C118" s="109"/>
      <c r="D118" s="109"/>
      <c r="E118" s="109"/>
      <c r="F118" s="109"/>
      <c r="G118" s="135" t="s">
        <v>49</v>
      </c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6"/>
      <c r="BF118" s="106"/>
      <c r="BG118" s="106"/>
      <c r="BH118" s="106"/>
      <c r="BI118" s="106"/>
      <c r="BJ118" s="106"/>
      <c r="BK118" s="106"/>
      <c r="BL118" s="106"/>
      <c r="BP118" s="55"/>
      <c r="BQ118" s="61"/>
      <c r="BR118" s="76"/>
      <c r="BS118" s="61"/>
      <c r="BT118" s="61"/>
      <c r="BU118" s="61"/>
      <c r="BV118" s="61"/>
      <c r="BW118" s="61"/>
      <c r="BX118" s="61"/>
      <c r="BY118" s="61"/>
      <c r="BZ118" s="61"/>
      <c r="CA118" s="61"/>
      <c r="CB118" s="47"/>
      <c r="CC118" s="47"/>
      <c r="CD118" s="47"/>
      <c r="CE118" s="47"/>
      <c r="CF118" s="47"/>
      <c r="CG118" s="47"/>
    </row>
    <row r="119" spans="1:85" ht="18.75" customHeight="1" x14ac:dyDescent="0.2">
      <c r="A119" s="109"/>
      <c r="B119" s="109"/>
      <c r="C119" s="109"/>
      <c r="D119" s="109"/>
      <c r="E119" s="109"/>
      <c r="F119" s="109"/>
      <c r="G119" s="139" t="s">
        <v>181</v>
      </c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09" t="s">
        <v>46</v>
      </c>
      <c r="AA119" s="109"/>
      <c r="AB119" s="109"/>
      <c r="AC119" s="109"/>
      <c r="AD119" s="109"/>
      <c r="AE119" s="109" t="s">
        <v>56</v>
      </c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11">
        <f>(AO114)/AO117</f>
        <v>130718.452321784</v>
      </c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>
        <f>AO119+AW119</f>
        <v>130718.452321784</v>
      </c>
      <c r="BF119" s="111"/>
      <c r="BG119" s="111"/>
      <c r="BH119" s="111"/>
      <c r="BI119" s="111"/>
      <c r="BJ119" s="111"/>
      <c r="BK119" s="111"/>
      <c r="BL119" s="111"/>
      <c r="BP119" s="55"/>
      <c r="BQ119" s="61"/>
      <c r="BR119" s="76"/>
      <c r="BS119" s="61"/>
      <c r="BT119" s="61"/>
      <c r="BU119" s="61"/>
      <c r="BV119" s="61"/>
      <c r="BW119" s="61"/>
      <c r="BX119" s="61"/>
      <c r="BY119" s="61"/>
      <c r="BZ119" s="61"/>
      <c r="CA119" s="61"/>
      <c r="CB119" s="47"/>
      <c r="CC119" s="47"/>
      <c r="CD119" s="47"/>
      <c r="CE119" s="47"/>
      <c r="CF119" s="47"/>
      <c r="CG119" s="47"/>
    </row>
    <row r="120" spans="1:85" ht="18.75" customHeight="1" x14ac:dyDescent="0.2">
      <c r="A120" s="109"/>
      <c r="B120" s="109"/>
      <c r="C120" s="109"/>
      <c r="D120" s="109"/>
      <c r="E120" s="109"/>
      <c r="F120" s="109"/>
      <c r="G120" s="146" t="s">
        <v>239</v>
      </c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8"/>
      <c r="Z120" s="109" t="s">
        <v>46</v>
      </c>
      <c r="AA120" s="109"/>
      <c r="AB120" s="109"/>
      <c r="AC120" s="109"/>
      <c r="AD120" s="109"/>
      <c r="AE120" s="109" t="s">
        <v>56</v>
      </c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36">
        <v>20000</v>
      </c>
      <c r="AP120" s="137"/>
      <c r="AQ120" s="137"/>
      <c r="AR120" s="137"/>
      <c r="AS120" s="137"/>
      <c r="AT120" s="137"/>
      <c r="AU120" s="137"/>
      <c r="AV120" s="138"/>
      <c r="AW120" s="111"/>
      <c r="AX120" s="111"/>
      <c r="AY120" s="111"/>
      <c r="AZ120" s="111"/>
      <c r="BA120" s="111"/>
      <c r="BB120" s="111"/>
      <c r="BC120" s="111"/>
      <c r="BD120" s="111"/>
      <c r="BE120" s="111">
        <f>AO120+AW120</f>
        <v>20000</v>
      </c>
      <c r="BF120" s="111"/>
      <c r="BG120" s="111"/>
      <c r="BH120" s="111"/>
      <c r="BI120" s="111"/>
      <c r="BJ120" s="111"/>
      <c r="BK120" s="111"/>
      <c r="BL120" s="111"/>
      <c r="BP120" s="55"/>
      <c r="BQ120" s="61"/>
      <c r="BR120" s="76"/>
      <c r="BS120" s="61"/>
      <c r="BT120" s="61"/>
      <c r="BU120" s="61"/>
      <c r="BV120" s="61"/>
      <c r="BW120" s="61"/>
      <c r="BX120" s="61"/>
      <c r="BY120" s="61"/>
      <c r="BZ120" s="61"/>
      <c r="CA120" s="61"/>
      <c r="CB120" s="47"/>
      <c r="CC120" s="47"/>
      <c r="CD120" s="47"/>
      <c r="CE120" s="47"/>
      <c r="CF120" s="47"/>
      <c r="CG120" s="47"/>
    </row>
    <row r="121" spans="1:85" ht="18" customHeight="1" x14ac:dyDescent="0.2">
      <c r="A121" s="109"/>
      <c r="B121" s="109"/>
      <c r="C121" s="109"/>
      <c r="D121" s="109"/>
      <c r="E121" s="109"/>
      <c r="F121" s="109"/>
      <c r="G121" s="135" t="s">
        <v>50</v>
      </c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6"/>
      <c r="AP121" s="106"/>
      <c r="AQ121" s="106"/>
      <c r="AR121" s="106"/>
      <c r="AS121" s="106"/>
      <c r="AT121" s="106"/>
      <c r="AU121" s="106"/>
      <c r="AV121" s="106"/>
      <c r="AW121" s="109"/>
      <c r="AX121" s="109"/>
      <c r="AY121" s="109"/>
      <c r="AZ121" s="109"/>
      <c r="BA121" s="109"/>
      <c r="BB121" s="109"/>
      <c r="BC121" s="109"/>
      <c r="BD121" s="109"/>
      <c r="BE121" s="106"/>
      <c r="BF121" s="106"/>
      <c r="BG121" s="106"/>
      <c r="BH121" s="106"/>
      <c r="BI121" s="106"/>
      <c r="BJ121" s="106"/>
      <c r="BK121" s="106"/>
      <c r="BL121" s="106"/>
      <c r="BP121" s="55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47"/>
      <c r="CC121" s="47"/>
      <c r="CD121" s="47"/>
      <c r="CE121" s="47"/>
      <c r="CF121" s="47"/>
      <c r="CG121" s="47"/>
    </row>
    <row r="122" spans="1:85" ht="35.25" customHeight="1" x14ac:dyDescent="0.2">
      <c r="A122" s="109"/>
      <c r="B122" s="109"/>
      <c r="C122" s="109"/>
      <c r="D122" s="109"/>
      <c r="E122" s="109"/>
      <c r="F122" s="109"/>
      <c r="G122" s="170" t="s">
        <v>164</v>
      </c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09" t="s">
        <v>51</v>
      </c>
      <c r="AA122" s="109"/>
      <c r="AB122" s="109"/>
      <c r="AC122" s="109"/>
      <c r="AD122" s="109"/>
      <c r="AE122" s="109" t="s">
        <v>56</v>
      </c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6">
        <f>AO117/82.49*100</f>
        <v>100.00315189719969</v>
      </c>
      <c r="AP122" s="106"/>
      <c r="AQ122" s="106"/>
      <c r="AR122" s="106"/>
      <c r="AS122" s="106"/>
      <c r="AT122" s="106"/>
      <c r="AU122" s="106"/>
      <c r="AV122" s="106"/>
      <c r="AW122" s="109"/>
      <c r="AX122" s="109"/>
      <c r="AY122" s="109"/>
      <c r="AZ122" s="109"/>
      <c r="BA122" s="109"/>
      <c r="BB122" s="109"/>
      <c r="BC122" s="109"/>
      <c r="BD122" s="109"/>
      <c r="BE122" s="106">
        <f>AO122+AW122</f>
        <v>100.00315189719969</v>
      </c>
      <c r="BF122" s="106"/>
      <c r="BG122" s="106"/>
      <c r="BH122" s="106"/>
      <c r="BI122" s="106"/>
      <c r="BJ122" s="106"/>
      <c r="BK122" s="106"/>
      <c r="BL122" s="106"/>
      <c r="BP122" s="55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47"/>
      <c r="CC122" s="47"/>
      <c r="CD122" s="47"/>
      <c r="CE122" s="47"/>
      <c r="CF122" s="47"/>
      <c r="CG122" s="47"/>
    </row>
    <row r="123" spans="1:85" ht="12" customHeight="1" x14ac:dyDescent="0.2">
      <c r="A123" s="35"/>
      <c r="B123" s="35"/>
      <c r="C123" s="35"/>
      <c r="D123" s="35"/>
      <c r="E123" s="35"/>
      <c r="F123" s="35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71"/>
      <c r="AP123" s="71"/>
      <c r="AQ123" s="71"/>
      <c r="AR123" s="71"/>
      <c r="AS123" s="71"/>
      <c r="AT123" s="71"/>
      <c r="AU123" s="71"/>
      <c r="AV123" s="71"/>
      <c r="AW123" s="72"/>
      <c r="AX123" s="72"/>
      <c r="AY123" s="72"/>
      <c r="AZ123" s="72"/>
      <c r="BA123" s="72"/>
      <c r="BB123" s="72"/>
      <c r="BC123" s="72"/>
      <c r="BD123" s="72"/>
      <c r="BE123" s="49"/>
      <c r="BF123" s="49"/>
      <c r="BG123" s="49"/>
      <c r="BH123" s="49"/>
      <c r="BI123" s="49"/>
      <c r="BJ123" s="49"/>
      <c r="BK123" s="49"/>
      <c r="BL123" s="49"/>
      <c r="BP123" s="55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47"/>
      <c r="CC123" s="47"/>
      <c r="CD123" s="47"/>
      <c r="CE123" s="47"/>
      <c r="CF123" s="47"/>
      <c r="CG123" s="47"/>
    </row>
    <row r="124" spans="1:85" ht="33" customHeight="1" x14ac:dyDescent="0.2">
      <c r="A124" s="109" t="s">
        <v>14</v>
      </c>
      <c r="B124" s="109"/>
      <c r="C124" s="109"/>
      <c r="D124" s="109"/>
      <c r="E124" s="109"/>
      <c r="F124" s="109"/>
      <c r="G124" s="109" t="s">
        <v>27</v>
      </c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 t="s">
        <v>2</v>
      </c>
      <c r="AA124" s="109"/>
      <c r="AB124" s="109"/>
      <c r="AC124" s="109"/>
      <c r="AD124" s="109"/>
      <c r="AE124" s="109" t="s">
        <v>1</v>
      </c>
      <c r="AF124" s="109"/>
      <c r="AG124" s="109"/>
      <c r="AH124" s="109"/>
      <c r="AI124" s="109"/>
      <c r="AJ124" s="109"/>
      <c r="AK124" s="109"/>
      <c r="AL124" s="109"/>
      <c r="AM124" s="109"/>
      <c r="AN124" s="109"/>
      <c r="AO124" s="109" t="s">
        <v>15</v>
      </c>
      <c r="AP124" s="109"/>
      <c r="AQ124" s="109"/>
      <c r="AR124" s="109"/>
      <c r="AS124" s="109"/>
      <c r="AT124" s="109"/>
      <c r="AU124" s="109"/>
      <c r="AV124" s="109"/>
      <c r="AW124" s="109" t="s">
        <v>16</v>
      </c>
      <c r="AX124" s="109"/>
      <c r="AY124" s="109"/>
      <c r="AZ124" s="109"/>
      <c r="BA124" s="109"/>
      <c r="BB124" s="109"/>
      <c r="BC124" s="109"/>
      <c r="BD124" s="109"/>
      <c r="BE124" s="109" t="s">
        <v>13</v>
      </c>
      <c r="BF124" s="109"/>
      <c r="BG124" s="109"/>
      <c r="BH124" s="109"/>
      <c r="BI124" s="109"/>
      <c r="BJ124" s="109"/>
      <c r="BK124" s="109"/>
      <c r="BL124" s="109"/>
      <c r="BP124" s="55"/>
      <c r="BQ124" s="61"/>
      <c r="BR124" s="61"/>
      <c r="BS124" s="61"/>
      <c r="BT124" s="61"/>
      <c r="BU124" s="61"/>
      <c r="BV124" s="61"/>
      <c r="BW124" s="61"/>
      <c r="BX124" s="61"/>
      <c r="BY124" s="61"/>
      <c r="BZ124" s="61"/>
      <c r="CA124" s="61"/>
      <c r="CB124" s="47"/>
      <c r="CC124" s="47"/>
      <c r="CD124" s="47"/>
      <c r="CE124" s="47"/>
      <c r="CF124" s="47"/>
      <c r="CG124" s="47"/>
    </row>
    <row r="125" spans="1:85" ht="15.75" x14ac:dyDescent="0.2">
      <c r="A125" s="109">
        <v>1</v>
      </c>
      <c r="B125" s="109"/>
      <c r="C125" s="109"/>
      <c r="D125" s="109"/>
      <c r="E125" s="109"/>
      <c r="F125" s="109"/>
      <c r="G125" s="109">
        <v>2</v>
      </c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>
        <v>3</v>
      </c>
      <c r="AA125" s="109"/>
      <c r="AB125" s="109"/>
      <c r="AC125" s="109"/>
      <c r="AD125" s="109"/>
      <c r="AE125" s="109">
        <v>4</v>
      </c>
      <c r="AF125" s="109"/>
      <c r="AG125" s="109"/>
      <c r="AH125" s="109"/>
      <c r="AI125" s="109"/>
      <c r="AJ125" s="109"/>
      <c r="AK125" s="109"/>
      <c r="AL125" s="109"/>
      <c r="AM125" s="109"/>
      <c r="AN125" s="109"/>
      <c r="AO125" s="109">
        <v>5</v>
      </c>
      <c r="AP125" s="109"/>
      <c r="AQ125" s="109"/>
      <c r="AR125" s="109"/>
      <c r="AS125" s="109"/>
      <c r="AT125" s="109"/>
      <c r="AU125" s="109"/>
      <c r="AV125" s="109"/>
      <c r="AW125" s="109">
        <v>6</v>
      </c>
      <c r="AX125" s="109"/>
      <c r="AY125" s="109"/>
      <c r="AZ125" s="109"/>
      <c r="BA125" s="109"/>
      <c r="BB125" s="109"/>
      <c r="BC125" s="109"/>
      <c r="BD125" s="109"/>
      <c r="BE125" s="109">
        <v>7</v>
      </c>
      <c r="BF125" s="109"/>
      <c r="BG125" s="109"/>
      <c r="BH125" s="109"/>
      <c r="BI125" s="109"/>
      <c r="BJ125" s="109"/>
      <c r="BK125" s="109"/>
      <c r="BL125" s="109"/>
      <c r="BP125" s="55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47"/>
      <c r="CC125" s="47"/>
      <c r="CD125" s="47"/>
      <c r="CE125" s="47"/>
      <c r="CF125" s="47"/>
      <c r="CG125" s="47"/>
    </row>
    <row r="126" spans="1:85" ht="18" customHeight="1" x14ac:dyDescent="0.2">
      <c r="A126" s="109"/>
      <c r="B126" s="109"/>
      <c r="C126" s="109"/>
      <c r="D126" s="109"/>
      <c r="E126" s="109"/>
      <c r="F126" s="109"/>
      <c r="G126" s="179" t="s">
        <v>175</v>
      </c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0"/>
      <c r="X126" s="180"/>
      <c r="Y126" s="180"/>
      <c r="Z126" s="180"/>
      <c r="AA126" s="180"/>
      <c r="AB126" s="180"/>
      <c r="AC126" s="180"/>
      <c r="AD126" s="180"/>
      <c r="AE126" s="180"/>
      <c r="AF126" s="180"/>
      <c r="AG126" s="180"/>
      <c r="AH126" s="180"/>
      <c r="AI126" s="180"/>
      <c r="AJ126" s="180"/>
      <c r="AK126" s="180"/>
      <c r="AL126" s="180"/>
      <c r="AM126" s="180"/>
      <c r="AN126" s="181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P126" s="55"/>
      <c r="BQ126" s="61"/>
      <c r="BR126" s="61"/>
      <c r="BS126" s="61"/>
      <c r="BT126" s="61"/>
      <c r="BU126" s="61"/>
      <c r="BV126" s="61"/>
      <c r="BW126" s="61"/>
      <c r="BX126" s="61"/>
      <c r="BY126" s="61"/>
      <c r="BZ126" s="61"/>
      <c r="CA126" s="61"/>
      <c r="CB126" s="47"/>
      <c r="CC126" s="47"/>
      <c r="CD126" s="47"/>
      <c r="CE126" s="47"/>
      <c r="CF126" s="47"/>
      <c r="CG126" s="47"/>
    </row>
    <row r="127" spans="1:85" ht="18" customHeight="1" x14ac:dyDescent="0.2">
      <c r="A127" s="109"/>
      <c r="B127" s="109"/>
      <c r="C127" s="109"/>
      <c r="D127" s="109"/>
      <c r="E127" s="109"/>
      <c r="F127" s="109"/>
      <c r="G127" s="135" t="s">
        <v>45</v>
      </c>
      <c r="H127" s="135"/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P127" s="55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47"/>
      <c r="CC127" s="47"/>
      <c r="CD127" s="47"/>
      <c r="CE127" s="47"/>
      <c r="CF127" s="47"/>
      <c r="CG127" s="47"/>
    </row>
    <row r="128" spans="1:85" ht="18" customHeight="1" x14ac:dyDescent="0.2">
      <c r="A128" s="109"/>
      <c r="B128" s="109"/>
      <c r="C128" s="109"/>
      <c r="D128" s="109"/>
      <c r="E128" s="109"/>
      <c r="F128" s="109"/>
      <c r="G128" s="163" t="s">
        <v>81</v>
      </c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09" t="s">
        <v>46</v>
      </c>
      <c r="AA128" s="109"/>
      <c r="AB128" s="109"/>
      <c r="AC128" s="109"/>
      <c r="AD128" s="109"/>
      <c r="AE128" s="109" t="s">
        <v>55</v>
      </c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11">
        <f>AO129+AO130+AO131+AO132</f>
        <v>69097938</v>
      </c>
      <c r="AP128" s="111"/>
      <c r="AQ128" s="111"/>
      <c r="AR128" s="111"/>
      <c r="AS128" s="111"/>
      <c r="AT128" s="111"/>
      <c r="AU128" s="111"/>
      <c r="AV128" s="111"/>
      <c r="AW128" s="111"/>
      <c r="AX128" s="111"/>
      <c r="AY128" s="111"/>
      <c r="AZ128" s="111"/>
      <c r="BA128" s="111"/>
      <c r="BB128" s="111"/>
      <c r="BC128" s="111"/>
      <c r="BD128" s="111"/>
      <c r="BE128" s="111">
        <f>AO128+AW128</f>
        <v>69097938</v>
      </c>
      <c r="BF128" s="111"/>
      <c r="BG128" s="111"/>
      <c r="BH128" s="111"/>
      <c r="BI128" s="111"/>
      <c r="BJ128" s="111"/>
      <c r="BK128" s="111"/>
      <c r="BL128" s="111"/>
      <c r="BP128" s="55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47"/>
      <c r="CC128" s="47"/>
      <c r="CD128" s="47"/>
      <c r="CE128" s="47"/>
      <c r="CF128" s="47"/>
      <c r="CG128" s="47"/>
    </row>
    <row r="129" spans="1:85" ht="32.25" customHeight="1" x14ac:dyDescent="0.2">
      <c r="A129" s="109"/>
      <c r="B129" s="109"/>
      <c r="C129" s="109"/>
      <c r="D129" s="109"/>
      <c r="E129" s="109"/>
      <c r="F129" s="109"/>
      <c r="G129" s="163" t="s">
        <v>91</v>
      </c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09" t="s">
        <v>46</v>
      </c>
      <c r="AA129" s="109"/>
      <c r="AB129" s="109"/>
      <c r="AC129" s="109"/>
      <c r="AD129" s="109"/>
      <c r="AE129" s="109" t="s">
        <v>55</v>
      </c>
      <c r="AF129" s="109"/>
      <c r="AG129" s="109"/>
      <c r="AH129" s="109"/>
      <c r="AI129" s="109"/>
      <c r="AJ129" s="109"/>
      <c r="AK129" s="109"/>
      <c r="AL129" s="109"/>
      <c r="AM129" s="109"/>
      <c r="AN129" s="109"/>
      <c r="AO129" s="136">
        <v>16900800</v>
      </c>
      <c r="AP129" s="137"/>
      <c r="AQ129" s="137"/>
      <c r="AR129" s="137"/>
      <c r="AS129" s="137"/>
      <c r="AT129" s="137"/>
      <c r="AU129" s="137"/>
      <c r="AV129" s="138"/>
      <c r="AW129" s="109"/>
      <c r="AX129" s="109"/>
      <c r="AY129" s="109"/>
      <c r="AZ129" s="109"/>
      <c r="BA129" s="109"/>
      <c r="BB129" s="109"/>
      <c r="BC129" s="109"/>
      <c r="BD129" s="109"/>
      <c r="BE129" s="111">
        <f t="shared" ref="BE129:BE145" si="3">AO129+AW129</f>
        <v>16900800</v>
      </c>
      <c r="BF129" s="111"/>
      <c r="BG129" s="111"/>
      <c r="BH129" s="111"/>
      <c r="BI129" s="111"/>
      <c r="BJ129" s="111"/>
      <c r="BK129" s="111"/>
      <c r="BL129" s="111"/>
      <c r="BP129" s="55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47"/>
      <c r="CC129" s="47"/>
      <c r="CD129" s="47"/>
      <c r="CE129" s="47"/>
      <c r="CF129" s="47"/>
      <c r="CG129" s="47"/>
    </row>
    <row r="130" spans="1:85" ht="19.5" customHeight="1" x14ac:dyDescent="0.2">
      <c r="A130" s="109"/>
      <c r="B130" s="109"/>
      <c r="C130" s="109"/>
      <c r="D130" s="109"/>
      <c r="E130" s="109"/>
      <c r="F130" s="109"/>
      <c r="G130" s="163" t="s">
        <v>149</v>
      </c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09" t="s">
        <v>46</v>
      </c>
      <c r="AA130" s="109"/>
      <c r="AB130" s="109"/>
      <c r="AC130" s="109"/>
      <c r="AD130" s="109"/>
      <c r="AE130" s="109" t="s">
        <v>55</v>
      </c>
      <c r="AF130" s="109"/>
      <c r="AG130" s="109"/>
      <c r="AH130" s="109"/>
      <c r="AI130" s="109"/>
      <c r="AJ130" s="109"/>
      <c r="AK130" s="109"/>
      <c r="AL130" s="109"/>
      <c r="AM130" s="109"/>
      <c r="AN130" s="109"/>
      <c r="AO130" s="136">
        <f>29000000+2000000</f>
        <v>31000000</v>
      </c>
      <c r="AP130" s="137"/>
      <c r="AQ130" s="137"/>
      <c r="AR130" s="137"/>
      <c r="AS130" s="137"/>
      <c r="AT130" s="137"/>
      <c r="AU130" s="137"/>
      <c r="AV130" s="138"/>
      <c r="AW130" s="109"/>
      <c r="AX130" s="109"/>
      <c r="AY130" s="109"/>
      <c r="AZ130" s="109"/>
      <c r="BA130" s="109"/>
      <c r="BB130" s="109"/>
      <c r="BC130" s="109"/>
      <c r="BD130" s="109"/>
      <c r="BE130" s="111">
        <f t="shared" si="3"/>
        <v>31000000</v>
      </c>
      <c r="BF130" s="111"/>
      <c r="BG130" s="111"/>
      <c r="BH130" s="111"/>
      <c r="BI130" s="111"/>
      <c r="BJ130" s="111"/>
      <c r="BK130" s="111"/>
      <c r="BL130" s="111"/>
      <c r="BP130" s="55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47"/>
      <c r="CC130" s="47"/>
      <c r="CD130" s="47"/>
      <c r="CE130" s="47"/>
      <c r="CF130" s="47"/>
      <c r="CG130" s="47"/>
    </row>
    <row r="131" spans="1:85" ht="19.5" customHeight="1" x14ac:dyDescent="0.2">
      <c r="A131" s="109"/>
      <c r="B131" s="109"/>
      <c r="C131" s="109"/>
      <c r="D131" s="109"/>
      <c r="E131" s="109"/>
      <c r="F131" s="109"/>
      <c r="G131" s="163" t="s">
        <v>221</v>
      </c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09" t="s">
        <v>46</v>
      </c>
      <c r="AA131" s="109"/>
      <c r="AB131" s="109"/>
      <c r="AC131" s="109"/>
      <c r="AD131" s="109"/>
      <c r="AE131" s="109" t="s">
        <v>55</v>
      </c>
      <c r="AF131" s="109"/>
      <c r="AG131" s="109"/>
      <c r="AH131" s="109"/>
      <c r="AI131" s="109"/>
      <c r="AJ131" s="109"/>
      <c r="AK131" s="109"/>
      <c r="AL131" s="109"/>
      <c r="AM131" s="109"/>
      <c r="AN131" s="109"/>
      <c r="AO131" s="136">
        <v>20301960</v>
      </c>
      <c r="AP131" s="137"/>
      <c r="AQ131" s="137"/>
      <c r="AR131" s="137"/>
      <c r="AS131" s="137"/>
      <c r="AT131" s="137"/>
      <c r="AU131" s="137"/>
      <c r="AV131" s="138"/>
      <c r="AW131" s="109"/>
      <c r="AX131" s="109"/>
      <c r="AY131" s="109"/>
      <c r="AZ131" s="109"/>
      <c r="BA131" s="109"/>
      <c r="BB131" s="109"/>
      <c r="BC131" s="109"/>
      <c r="BD131" s="109"/>
      <c r="BE131" s="111">
        <f>AO131+AW131</f>
        <v>20301960</v>
      </c>
      <c r="BF131" s="111"/>
      <c r="BG131" s="111"/>
      <c r="BH131" s="111"/>
      <c r="BI131" s="111"/>
      <c r="BJ131" s="111"/>
      <c r="BK131" s="111"/>
      <c r="BL131" s="111"/>
      <c r="BP131" s="55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47"/>
      <c r="CC131" s="47"/>
      <c r="CD131" s="47"/>
      <c r="CE131" s="47"/>
      <c r="CF131" s="47"/>
      <c r="CG131" s="47"/>
    </row>
    <row r="132" spans="1:85" ht="19.5" customHeight="1" x14ac:dyDescent="0.2">
      <c r="A132" s="109"/>
      <c r="B132" s="109"/>
      <c r="C132" s="109"/>
      <c r="D132" s="109"/>
      <c r="E132" s="109"/>
      <c r="F132" s="109"/>
      <c r="G132" s="126" t="s">
        <v>227</v>
      </c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8"/>
      <c r="Z132" s="109" t="s">
        <v>46</v>
      </c>
      <c r="AA132" s="109"/>
      <c r="AB132" s="109"/>
      <c r="AC132" s="109"/>
      <c r="AD132" s="109"/>
      <c r="AE132" s="109" t="s">
        <v>55</v>
      </c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36">
        <f>895178</f>
        <v>895178</v>
      </c>
      <c r="AP132" s="137"/>
      <c r="AQ132" s="137"/>
      <c r="AR132" s="137"/>
      <c r="AS132" s="137"/>
      <c r="AT132" s="137"/>
      <c r="AU132" s="137"/>
      <c r="AV132" s="138"/>
      <c r="AW132" s="109"/>
      <c r="AX132" s="109"/>
      <c r="AY132" s="109"/>
      <c r="AZ132" s="109"/>
      <c r="BA132" s="109"/>
      <c r="BB132" s="109"/>
      <c r="BC132" s="109"/>
      <c r="BD132" s="109"/>
      <c r="BE132" s="111">
        <f>AO132+AW132</f>
        <v>895178</v>
      </c>
      <c r="BF132" s="111"/>
      <c r="BG132" s="111"/>
      <c r="BH132" s="111"/>
      <c r="BI132" s="111"/>
      <c r="BJ132" s="111"/>
      <c r="BK132" s="111"/>
      <c r="BL132" s="111"/>
      <c r="BP132" s="55"/>
      <c r="BQ132" s="61"/>
      <c r="BR132" s="61"/>
      <c r="BS132" s="61"/>
      <c r="BT132" s="61"/>
      <c r="BU132" s="61"/>
      <c r="BV132" s="61"/>
      <c r="BW132" s="61"/>
      <c r="BX132" s="61"/>
      <c r="BY132" s="61"/>
      <c r="BZ132" s="61"/>
      <c r="CA132" s="61"/>
      <c r="CB132" s="47"/>
      <c r="CC132" s="47"/>
      <c r="CD132" s="47"/>
      <c r="CE132" s="47"/>
      <c r="CF132" s="47"/>
      <c r="CG132" s="47"/>
    </row>
    <row r="133" spans="1:85" ht="18" customHeight="1" x14ac:dyDescent="0.2">
      <c r="A133" s="109"/>
      <c r="B133" s="109"/>
      <c r="C133" s="109"/>
      <c r="D133" s="109"/>
      <c r="E133" s="109"/>
      <c r="F133" s="109"/>
      <c r="G133" s="135" t="s">
        <v>48</v>
      </c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6"/>
      <c r="BF133" s="106"/>
      <c r="BG133" s="106"/>
      <c r="BH133" s="106"/>
      <c r="BI133" s="106"/>
      <c r="BJ133" s="106"/>
      <c r="BK133" s="106"/>
      <c r="BL133" s="106"/>
      <c r="BP133" s="55"/>
      <c r="BQ133" s="61"/>
      <c r="BR133" s="77">
        <f>3727193/12/1000</f>
        <v>310.59941666666668</v>
      </c>
      <c r="BS133" s="76"/>
      <c r="BT133" s="76"/>
      <c r="BU133" s="76"/>
      <c r="BV133" s="61"/>
      <c r="BW133" s="61"/>
      <c r="BX133" s="61"/>
      <c r="BY133" s="61"/>
      <c r="BZ133" s="61"/>
      <c r="CA133" s="61"/>
      <c r="CB133" s="47"/>
      <c r="CC133" s="47"/>
      <c r="CD133" s="47"/>
      <c r="CE133" s="47"/>
      <c r="CF133" s="47"/>
      <c r="CG133" s="47"/>
    </row>
    <row r="134" spans="1:85" ht="33.75" customHeight="1" x14ac:dyDescent="0.2">
      <c r="A134" s="109"/>
      <c r="B134" s="109"/>
      <c r="C134" s="109"/>
      <c r="D134" s="109"/>
      <c r="E134" s="109"/>
      <c r="F134" s="109"/>
      <c r="G134" s="163" t="s">
        <v>92</v>
      </c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09" t="s">
        <v>47</v>
      </c>
      <c r="AA134" s="109"/>
      <c r="AB134" s="109"/>
      <c r="AC134" s="109"/>
      <c r="AD134" s="109"/>
      <c r="AE134" s="109" t="s">
        <v>96</v>
      </c>
      <c r="AF134" s="109"/>
      <c r="AG134" s="109"/>
      <c r="AH134" s="109"/>
      <c r="AI134" s="109"/>
      <c r="AJ134" s="109"/>
      <c r="AK134" s="109"/>
      <c r="AL134" s="109"/>
      <c r="AM134" s="109"/>
      <c r="AN134" s="109"/>
      <c r="AO134" s="307">
        <v>18740</v>
      </c>
      <c r="AP134" s="308">
        <v>18474</v>
      </c>
      <c r="AQ134" s="308">
        <v>18474</v>
      </c>
      <c r="AR134" s="308">
        <v>18474</v>
      </c>
      <c r="AS134" s="308">
        <v>18474</v>
      </c>
      <c r="AT134" s="308">
        <v>18474</v>
      </c>
      <c r="AU134" s="308">
        <v>18474</v>
      </c>
      <c r="AV134" s="309">
        <v>18474</v>
      </c>
      <c r="AW134" s="109"/>
      <c r="AX134" s="109"/>
      <c r="AY134" s="109"/>
      <c r="AZ134" s="109"/>
      <c r="BA134" s="109"/>
      <c r="BB134" s="109"/>
      <c r="BC134" s="109"/>
      <c r="BD134" s="109"/>
      <c r="BE134" s="155">
        <f t="shared" si="3"/>
        <v>18740</v>
      </c>
      <c r="BF134" s="155"/>
      <c r="BG134" s="155"/>
      <c r="BH134" s="155"/>
      <c r="BI134" s="155"/>
      <c r="BJ134" s="155"/>
      <c r="BK134" s="155"/>
      <c r="BL134" s="155"/>
      <c r="BP134" s="55"/>
      <c r="BR134" s="76"/>
      <c r="BS134" s="76"/>
      <c r="BT134" s="76"/>
      <c r="BU134" s="76"/>
      <c r="BV134" s="61"/>
      <c r="BW134" s="61"/>
      <c r="BX134" s="61"/>
      <c r="BY134" s="61"/>
      <c r="BZ134" s="61"/>
      <c r="CA134" s="61"/>
      <c r="CB134" s="47"/>
      <c r="CC134" s="47"/>
      <c r="CD134" s="47"/>
      <c r="CE134" s="47"/>
      <c r="CF134" s="47"/>
      <c r="CG134" s="47"/>
    </row>
    <row r="135" spans="1:85" ht="18.75" customHeight="1" x14ac:dyDescent="0.2">
      <c r="A135" s="109"/>
      <c r="B135" s="109"/>
      <c r="C135" s="109"/>
      <c r="D135" s="109"/>
      <c r="E135" s="109"/>
      <c r="F135" s="109"/>
      <c r="G135" s="163" t="s">
        <v>93</v>
      </c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09" t="s">
        <v>95</v>
      </c>
      <c r="AA135" s="109"/>
      <c r="AB135" s="109"/>
      <c r="AC135" s="109"/>
      <c r="AD135" s="109"/>
      <c r="AE135" s="109" t="s">
        <v>56</v>
      </c>
      <c r="AF135" s="109"/>
      <c r="AG135" s="109"/>
      <c r="AH135" s="109"/>
      <c r="AI135" s="109"/>
      <c r="AJ135" s="109"/>
      <c r="AK135" s="109"/>
      <c r="AL135" s="109"/>
      <c r="AM135" s="109"/>
      <c r="AN135" s="109"/>
      <c r="AO135" s="189">
        <f>3727.193</f>
        <v>3727.1930000000002</v>
      </c>
      <c r="AP135" s="190">
        <v>4295</v>
      </c>
      <c r="AQ135" s="190">
        <v>4295</v>
      </c>
      <c r="AR135" s="190">
        <v>4295</v>
      </c>
      <c r="AS135" s="190">
        <v>4295</v>
      </c>
      <c r="AT135" s="190">
        <v>4295</v>
      </c>
      <c r="AU135" s="190">
        <v>4295</v>
      </c>
      <c r="AV135" s="191">
        <v>4295</v>
      </c>
      <c r="AW135" s="109"/>
      <c r="AX135" s="109"/>
      <c r="AY135" s="109"/>
      <c r="AZ135" s="109"/>
      <c r="BA135" s="109"/>
      <c r="BB135" s="109"/>
      <c r="BC135" s="109"/>
      <c r="BD135" s="109"/>
      <c r="BE135" s="106">
        <f t="shared" si="3"/>
        <v>3727.1930000000002</v>
      </c>
      <c r="BF135" s="106"/>
      <c r="BG135" s="106"/>
      <c r="BH135" s="106"/>
      <c r="BI135" s="106"/>
      <c r="BJ135" s="106"/>
      <c r="BK135" s="106"/>
      <c r="BL135" s="106"/>
      <c r="BP135" s="55"/>
      <c r="BQ135" s="61"/>
      <c r="BR135" s="76">
        <v>24500</v>
      </c>
      <c r="BS135" s="76"/>
      <c r="BT135" s="76"/>
      <c r="BU135" s="76"/>
      <c r="BV135" s="61"/>
      <c r="BW135" s="61"/>
      <c r="BX135" s="61"/>
      <c r="BY135" s="61"/>
      <c r="BZ135" s="61"/>
      <c r="CA135" s="61"/>
      <c r="CB135" s="47"/>
      <c r="CC135" s="47"/>
      <c r="CD135" s="47"/>
      <c r="CE135" s="47"/>
      <c r="CF135" s="47"/>
      <c r="CG135" s="47"/>
    </row>
    <row r="136" spans="1:85" ht="21" customHeight="1" x14ac:dyDescent="0.2">
      <c r="A136" s="109"/>
      <c r="B136" s="109"/>
      <c r="C136" s="109"/>
      <c r="D136" s="109"/>
      <c r="E136" s="109"/>
      <c r="F136" s="109"/>
      <c r="G136" s="246" t="s">
        <v>222</v>
      </c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  <c r="R136" s="247"/>
      <c r="S136" s="247"/>
      <c r="T136" s="247"/>
      <c r="U136" s="247"/>
      <c r="V136" s="247"/>
      <c r="W136" s="247"/>
      <c r="X136" s="247"/>
      <c r="Y136" s="248"/>
      <c r="Z136" s="129" t="s">
        <v>47</v>
      </c>
      <c r="AA136" s="130"/>
      <c r="AB136" s="130"/>
      <c r="AC136" s="130"/>
      <c r="AD136" s="131"/>
      <c r="AE136" s="109" t="s">
        <v>56</v>
      </c>
      <c r="AF136" s="109"/>
      <c r="AG136" s="109"/>
      <c r="AH136" s="109"/>
      <c r="AI136" s="109"/>
      <c r="AJ136" s="109"/>
      <c r="AK136" s="109"/>
      <c r="AL136" s="109"/>
      <c r="AM136" s="109"/>
      <c r="AN136" s="109"/>
      <c r="AO136" s="152">
        <v>3800</v>
      </c>
      <c r="AP136" s="153"/>
      <c r="AQ136" s="153"/>
      <c r="AR136" s="153"/>
      <c r="AS136" s="153"/>
      <c r="AT136" s="153"/>
      <c r="AU136" s="153"/>
      <c r="AV136" s="154"/>
      <c r="AW136" s="144"/>
      <c r="AX136" s="144"/>
      <c r="AY136" s="144"/>
      <c r="AZ136" s="144"/>
      <c r="BA136" s="144"/>
      <c r="BB136" s="144"/>
      <c r="BC136" s="144"/>
      <c r="BD136" s="144"/>
      <c r="BE136" s="144">
        <f>AO136+AW136</f>
        <v>3800</v>
      </c>
      <c r="BF136" s="144"/>
      <c r="BG136" s="144"/>
      <c r="BH136" s="144"/>
      <c r="BI136" s="144"/>
      <c r="BJ136" s="144"/>
      <c r="BK136" s="144"/>
      <c r="BL136" s="144"/>
      <c r="BP136" s="55"/>
      <c r="BQ136" s="61"/>
      <c r="BR136" s="76"/>
      <c r="BS136" s="76"/>
      <c r="BT136" s="76"/>
      <c r="BU136" s="76"/>
      <c r="BV136" s="61"/>
      <c r="BW136" s="61"/>
      <c r="BX136" s="61"/>
      <c r="BY136" s="61"/>
      <c r="BZ136" s="61"/>
      <c r="CA136" s="61"/>
      <c r="CB136" s="47"/>
      <c r="CC136" s="47"/>
      <c r="CD136" s="47"/>
      <c r="CE136" s="47"/>
      <c r="CF136" s="47"/>
      <c r="CG136" s="47"/>
    </row>
    <row r="137" spans="1:85" ht="20.25" customHeight="1" x14ac:dyDescent="0.2">
      <c r="A137" s="109"/>
      <c r="B137" s="109"/>
      <c r="C137" s="109"/>
      <c r="D137" s="109"/>
      <c r="E137" s="109"/>
      <c r="F137" s="109"/>
      <c r="G137" s="246" t="s">
        <v>228</v>
      </c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  <c r="R137" s="247"/>
      <c r="S137" s="247"/>
      <c r="T137" s="247"/>
      <c r="U137" s="247"/>
      <c r="V137" s="247"/>
      <c r="W137" s="247"/>
      <c r="X137" s="247"/>
      <c r="Y137" s="248"/>
      <c r="Z137" s="129" t="s">
        <v>47</v>
      </c>
      <c r="AA137" s="130"/>
      <c r="AB137" s="130"/>
      <c r="AC137" s="130"/>
      <c r="AD137" s="131"/>
      <c r="AE137" s="129" t="s">
        <v>229</v>
      </c>
      <c r="AF137" s="130"/>
      <c r="AG137" s="130"/>
      <c r="AH137" s="130"/>
      <c r="AI137" s="130"/>
      <c r="AJ137" s="130"/>
      <c r="AK137" s="130"/>
      <c r="AL137" s="130"/>
      <c r="AM137" s="130"/>
      <c r="AN137" s="131"/>
      <c r="AO137" s="152">
        <v>50</v>
      </c>
      <c r="AP137" s="153"/>
      <c r="AQ137" s="153"/>
      <c r="AR137" s="153"/>
      <c r="AS137" s="153"/>
      <c r="AT137" s="153"/>
      <c r="AU137" s="153"/>
      <c r="AV137" s="154"/>
      <c r="AW137" s="144"/>
      <c r="AX137" s="144"/>
      <c r="AY137" s="144"/>
      <c r="AZ137" s="144"/>
      <c r="BA137" s="144"/>
      <c r="BB137" s="144"/>
      <c r="BC137" s="144"/>
      <c r="BD137" s="144"/>
      <c r="BE137" s="144">
        <f>AO137+AW137</f>
        <v>50</v>
      </c>
      <c r="BF137" s="144"/>
      <c r="BG137" s="144"/>
      <c r="BH137" s="144"/>
      <c r="BI137" s="144"/>
      <c r="BJ137" s="144"/>
      <c r="BK137" s="144"/>
      <c r="BL137" s="144"/>
      <c r="BP137" s="55"/>
      <c r="BQ137" s="61"/>
      <c r="BR137" s="76"/>
      <c r="BS137" s="76"/>
      <c r="BT137" s="76"/>
      <c r="BU137" s="76"/>
      <c r="BV137" s="61"/>
      <c r="BW137" s="61"/>
      <c r="BX137" s="61"/>
      <c r="BY137" s="61"/>
      <c r="BZ137" s="61"/>
      <c r="CA137" s="61"/>
      <c r="CB137" s="47"/>
      <c r="CC137" s="47"/>
      <c r="CD137" s="47"/>
      <c r="CE137" s="47"/>
      <c r="CF137" s="47"/>
      <c r="CG137" s="47"/>
    </row>
    <row r="138" spans="1:85" ht="18" customHeight="1" x14ac:dyDescent="0.2">
      <c r="A138" s="109"/>
      <c r="B138" s="109"/>
      <c r="C138" s="109"/>
      <c r="D138" s="109"/>
      <c r="E138" s="109"/>
      <c r="F138" s="109"/>
      <c r="G138" s="135" t="s">
        <v>49</v>
      </c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09"/>
      <c r="AA138" s="109"/>
      <c r="AB138" s="109"/>
      <c r="AC138" s="109"/>
      <c r="AD138" s="109"/>
      <c r="AE138" s="109"/>
      <c r="AF138" s="109"/>
      <c r="AG138" s="109"/>
      <c r="AH138" s="109"/>
      <c r="AI138" s="109"/>
      <c r="AJ138" s="109"/>
      <c r="AK138" s="109"/>
      <c r="AL138" s="109"/>
      <c r="AM138" s="109"/>
      <c r="AN138" s="109"/>
      <c r="AO138" s="109" t="s">
        <v>52</v>
      </c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6"/>
      <c r="BF138" s="106"/>
      <c r="BG138" s="106"/>
      <c r="BH138" s="106"/>
      <c r="BI138" s="106"/>
      <c r="BJ138" s="106"/>
      <c r="BK138" s="106"/>
      <c r="BL138" s="106"/>
      <c r="BP138" s="55"/>
      <c r="BQ138" s="61"/>
      <c r="BR138" s="76"/>
      <c r="BS138" s="76"/>
      <c r="BT138" s="76"/>
      <c r="BU138" s="76"/>
      <c r="BV138" s="61"/>
      <c r="BW138" s="61"/>
      <c r="BX138" s="61"/>
      <c r="BY138" s="61"/>
      <c r="BZ138" s="61"/>
      <c r="CA138" s="61"/>
      <c r="CB138" s="47"/>
      <c r="CC138" s="47"/>
      <c r="CD138" s="47"/>
      <c r="CE138" s="47"/>
      <c r="CF138" s="47"/>
      <c r="CG138" s="47"/>
    </row>
    <row r="139" spans="1:85" ht="35.25" customHeight="1" x14ac:dyDescent="0.2">
      <c r="A139" s="109"/>
      <c r="B139" s="109"/>
      <c r="C139" s="109"/>
      <c r="D139" s="109"/>
      <c r="E139" s="109"/>
      <c r="F139" s="109"/>
      <c r="G139" s="139" t="s">
        <v>94</v>
      </c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09" t="s">
        <v>46</v>
      </c>
      <c r="AA139" s="109"/>
      <c r="AB139" s="109"/>
      <c r="AC139" s="109"/>
      <c r="AD139" s="109"/>
      <c r="AE139" s="109" t="s">
        <v>56</v>
      </c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11">
        <f>AO129/AO134</f>
        <v>901.85699039487724</v>
      </c>
      <c r="AP139" s="111"/>
      <c r="AQ139" s="111"/>
      <c r="AR139" s="111"/>
      <c r="AS139" s="111"/>
      <c r="AT139" s="111"/>
      <c r="AU139" s="111"/>
      <c r="AV139" s="111"/>
      <c r="AW139" s="111"/>
      <c r="AX139" s="111"/>
      <c r="AY139" s="111"/>
      <c r="AZ139" s="111"/>
      <c r="BA139" s="111"/>
      <c r="BB139" s="111"/>
      <c r="BC139" s="111"/>
      <c r="BD139" s="111"/>
      <c r="BE139" s="111">
        <f t="shared" si="3"/>
        <v>901.85699039487724</v>
      </c>
      <c r="BF139" s="111"/>
      <c r="BG139" s="111"/>
      <c r="BH139" s="111"/>
      <c r="BI139" s="111"/>
      <c r="BJ139" s="111"/>
      <c r="BK139" s="111"/>
      <c r="BL139" s="111"/>
      <c r="BP139" s="55"/>
      <c r="BQ139" s="61"/>
      <c r="BR139" s="76"/>
      <c r="BS139" s="76"/>
      <c r="BT139" s="76"/>
      <c r="BU139" s="76"/>
      <c r="BV139" s="61"/>
      <c r="BW139" s="61"/>
      <c r="BX139" s="61"/>
      <c r="BY139" s="61"/>
      <c r="BZ139" s="61"/>
      <c r="CA139" s="61"/>
      <c r="CB139" s="47"/>
      <c r="CC139" s="47"/>
      <c r="CD139" s="47"/>
      <c r="CE139" s="47"/>
      <c r="CF139" s="47"/>
      <c r="CG139" s="47"/>
    </row>
    <row r="140" spans="1:85" ht="18" customHeight="1" x14ac:dyDescent="0.2">
      <c r="A140" s="109"/>
      <c r="B140" s="109"/>
      <c r="C140" s="109"/>
      <c r="D140" s="109"/>
      <c r="E140" s="109"/>
      <c r="F140" s="109"/>
      <c r="G140" s="139" t="s">
        <v>150</v>
      </c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  <c r="S140" s="139"/>
      <c r="T140" s="139"/>
      <c r="U140" s="139"/>
      <c r="V140" s="139"/>
      <c r="W140" s="139"/>
      <c r="X140" s="139"/>
      <c r="Y140" s="139"/>
      <c r="Z140" s="109" t="s">
        <v>46</v>
      </c>
      <c r="AA140" s="109"/>
      <c r="AB140" s="109"/>
      <c r="AC140" s="109"/>
      <c r="AD140" s="109"/>
      <c r="AE140" s="109" t="s">
        <v>89</v>
      </c>
      <c r="AF140" s="109"/>
      <c r="AG140" s="109"/>
      <c r="AH140" s="109"/>
      <c r="AI140" s="109"/>
      <c r="AJ140" s="109"/>
      <c r="AK140" s="109"/>
      <c r="AL140" s="109"/>
      <c r="AM140" s="109"/>
      <c r="AN140" s="109"/>
      <c r="AO140" s="111">
        <f>AO130/AO135/1000</f>
        <v>8.3172510787608793</v>
      </c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111"/>
      <c r="BC140" s="111"/>
      <c r="BD140" s="111"/>
      <c r="BE140" s="111">
        <f t="shared" si="3"/>
        <v>8.3172510787608793</v>
      </c>
      <c r="BF140" s="111"/>
      <c r="BG140" s="111"/>
      <c r="BH140" s="111"/>
      <c r="BI140" s="111"/>
      <c r="BJ140" s="111"/>
      <c r="BK140" s="111"/>
      <c r="BL140" s="111"/>
      <c r="BP140" s="55"/>
      <c r="BQ140" s="61"/>
      <c r="BR140" s="99" t="s">
        <v>248</v>
      </c>
      <c r="BS140" s="76"/>
      <c r="BT140" s="76"/>
      <c r="BU140" s="76"/>
      <c r="BV140" s="61"/>
      <c r="BW140" s="61"/>
      <c r="BX140" s="61"/>
      <c r="BY140" s="61"/>
      <c r="BZ140" s="61"/>
      <c r="CA140" s="61"/>
      <c r="CB140" s="47"/>
      <c r="CC140" s="47"/>
      <c r="CD140" s="47"/>
      <c r="CE140" s="47"/>
      <c r="CF140" s="47"/>
      <c r="CG140" s="47"/>
    </row>
    <row r="141" spans="1:85" ht="18" customHeight="1" x14ac:dyDescent="0.2">
      <c r="A141" s="109"/>
      <c r="B141" s="109"/>
      <c r="C141" s="109"/>
      <c r="D141" s="109"/>
      <c r="E141" s="109"/>
      <c r="F141" s="109"/>
      <c r="G141" s="139" t="s">
        <v>223</v>
      </c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09" t="s">
        <v>46</v>
      </c>
      <c r="AA141" s="109"/>
      <c r="AB141" s="109"/>
      <c r="AC141" s="109"/>
      <c r="AD141" s="109"/>
      <c r="AE141" s="109" t="s">
        <v>89</v>
      </c>
      <c r="AF141" s="109"/>
      <c r="AG141" s="109"/>
      <c r="AH141" s="109"/>
      <c r="AI141" s="109"/>
      <c r="AJ141" s="109"/>
      <c r="AK141" s="109"/>
      <c r="AL141" s="109"/>
      <c r="AM141" s="109"/>
      <c r="AN141" s="109"/>
      <c r="AO141" s="111">
        <f>AO131/AO136</f>
        <v>5342.621052631579</v>
      </c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111"/>
      <c r="BB141" s="111"/>
      <c r="BC141" s="111"/>
      <c r="BD141" s="111"/>
      <c r="BE141" s="111">
        <f>AO141+AW141</f>
        <v>5342.621052631579</v>
      </c>
      <c r="BF141" s="111"/>
      <c r="BG141" s="111"/>
      <c r="BH141" s="111"/>
      <c r="BI141" s="111"/>
      <c r="BJ141" s="111"/>
      <c r="BK141" s="111"/>
      <c r="BL141" s="111"/>
      <c r="BP141" s="55"/>
      <c r="BQ141" s="61"/>
      <c r="BR141" s="76"/>
      <c r="BS141" s="76"/>
      <c r="BT141" s="76"/>
      <c r="BU141" s="76"/>
      <c r="BV141" s="61"/>
      <c r="BW141" s="61"/>
      <c r="BX141" s="61"/>
      <c r="BY141" s="61"/>
      <c r="BZ141" s="61"/>
      <c r="CA141" s="61"/>
      <c r="CB141" s="47"/>
      <c r="CC141" s="47"/>
      <c r="CD141" s="47"/>
      <c r="CE141" s="47"/>
      <c r="CF141" s="47"/>
      <c r="CG141" s="47"/>
    </row>
    <row r="142" spans="1:85" ht="20.25" customHeight="1" x14ac:dyDescent="0.2">
      <c r="A142" s="109"/>
      <c r="B142" s="109"/>
      <c r="C142" s="109"/>
      <c r="D142" s="109"/>
      <c r="E142" s="109"/>
      <c r="F142" s="109"/>
      <c r="G142" s="146" t="s">
        <v>230</v>
      </c>
      <c r="H142" s="147"/>
      <c r="I142" s="147"/>
      <c r="J142" s="147"/>
      <c r="K142" s="147"/>
      <c r="L142" s="147"/>
      <c r="M142" s="147"/>
      <c r="N142" s="147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8"/>
      <c r="Z142" s="109" t="s">
        <v>46</v>
      </c>
      <c r="AA142" s="109"/>
      <c r="AB142" s="109"/>
      <c r="AC142" s="109"/>
      <c r="AD142" s="109"/>
      <c r="AE142" s="109" t="s">
        <v>56</v>
      </c>
      <c r="AF142" s="109"/>
      <c r="AG142" s="109"/>
      <c r="AH142" s="109"/>
      <c r="AI142" s="109"/>
      <c r="AJ142" s="109"/>
      <c r="AK142" s="109"/>
      <c r="AL142" s="109"/>
      <c r="AM142" s="109"/>
      <c r="AN142" s="109"/>
      <c r="AO142" s="136">
        <f>AO132/AO137</f>
        <v>17903.560000000001</v>
      </c>
      <c r="AP142" s="137"/>
      <c r="AQ142" s="137"/>
      <c r="AR142" s="137"/>
      <c r="AS142" s="137"/>
      <c r="AT142" s="137"/>
      <c r="AU142" s="137"/>
      <c r="AV142" s="138"/>
      <c r="AW142" s="111"/>
      <c r="AX142" s="111"/>
      <c r="AY142" s="111"/>
      <c r="AZ142" s="111"/>
      <c r="BA142" s="111"/>
      <c r="BB142" s="111"/>
      <c r="BC142" s="111"/>
      <c r="BD142" s="111"/>
      <c r="BE142" s="111">
        <f>AO142+AW142</f>
        <v>17903.560000000001</v>
      </c>
      <c r="BF142" s="111"/>
      <c r="BG142" s="111"/>
      <c r="BH142" s="111"/>
      <c r="BI142" s="111"/>
      <c r="BJ142" s="111"/>
      <c r="BK142" s="111"/>
      <c r="BL142" s="111"/>
      <c r="BP142" s="55"/>
      <c r="BQ142" s="61"/>
      <c r="BR142" s="76"/>
      <c r="BS142" s="76"/>
      <c r="BT142" s="76"/>
      <c r="BU142" s="76"/>
      <c r="BV142" s="61"/>
      <c r="BW142" s="61"/>
      <c r="BX142" s="61"/>
      <c r="BY142" s="61"/>
      <c r="BZ142" s="61"/>
      <c r="CA142" s="61"/>
      <c r="CB142" s="47"/>
      <c r="CC142" s="47"/>
      <c r="CD142" s="47"/>
      <c r="CE142" s="47"/>
      <c r="CF142" s="47"/>
      <c r="CG142" s="47"/>
    </row>
    <row r="143" spans="1:85" ht="18" customHeight="1" x14ac:dyDescent="0.2">
      <c r="A143" s="109"/>
      <c r="B143" s="109"/>
      <c r="C143" s="109"/>
      <c r="D143" s="109"/>
      <c r="E143" s="109"/>
      <c r="F143" s="109"/>
      <c r="G143" s="135" t="s">
        <v>50</v>
      </c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09"/>
      <c r="BC143" s="109"/>
      <c r="BD143" s="109"/>
      <c r="BE143" s="106"/>
      <c r="BF143" s="106"/>
      <c r="BG143" s="106"/>
      <c r="BH143" s="106"/>
      <c r="BI143" s="106"/>
      <c r="BJ143" s="106"/>
      <c r="BK143" s="106"/>
      <c r="BL143" s="106"/>
      <c r="BP143" s="55"/>
      <c r="BQ143" s="61"/>
      <c r="BR143" s="47"/>
      <c r="BS143" s="61"/>
      <c r="BT143" s="61"/>
      <c r="BU143" s="61"/>
      <c r="BV143" s="61"/>
      <c r="BW143" s="61"/>
      <c r="BX143" s="61"/>
      <c r="BY143" s="61"/>
      <c r="BZ143" s="61"/>
      <c r="CA143" s="61"/>
      <c r="CB143" s="47"/>
      <c r="CC143" s="47"/>
      <c r="CD143" s="47"/>
      <c r="CE143" s="47"/>
      <c r="CF143" s="47"/>
      <c r="CG143" s="47"/>
    </row>
    <row r="144" spans="1:85" ht="48" customHeight="1" x14ac:dyDescent="0.2">
      <c r="A144" s="109"/>
      <c r="B144" s="109"/>
      <c r="C144" s="109"/>
      <c r="D144" s="109"/>
      <c r="E144" s="109"/>
      <c r="F144" s="109"/>
      <c r="G144" s="163" t="s">
        <v>218</v>
      </c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09" t="s">
        <v>51</v>
      </c>
      <c r="AA144" s="109"/>
      <c r="AB144" s="109"/>
      <c r="AC144" s="109"/>
      <c r="AD144" s="109"/>
      <c r="AE144" s="109" t="s">
        <v>56</v>
      </c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6">
        <f>AO129/19277842.81*100</f>
        <v>87.669560160709707</v>
      </c>
      <c r="AP144" s="106"/>
      <c r="AQ144" s="106"/>
      <c r="AR144" s="106"/>
      <c r="AS144" s="106"/>
      <c r="AT144" s="106"/>
      <c r="AU144" s="106"/>
      <c r="AV144" s="106"/>
      <c r="AW144" s="109"/>
      <c r="AX144" s="109"/>
      <c r="AY144" s="109"/>
      <c r="AZ144" s="109"/>
      <c r="BA144" s="109"/>
      <c r="BB144" s="109"/>
      <c r="BC144" s="109"/>
      <c r="BD144" s="109"/>
      <c r="BE144" s="106">
        <f t="shared" si="3"/>
        <v>87.669560160709707</v>
      </c>
      <c r="BF144" s="106"/>
      <c r="BG144" s="106"/>
      <c r="BH144" s="106"/>
      <c r="BI144" s="106"/>
      <c r="BJ144" s="106"/>
      <c r="BK144" s="106"/>
      <c r="BL144" s="106"/>
      <c r="BP144" s="55"/>
      <c r="BQ144" s="61"/>
      <c r="BR144" s="87"/>
      <c r="BS144" s="61"/>
      <c r="BT144" s="61"/>
      <c r="BU144" s="61"/>
      <c r="BV144" s="61"/>
      <c r="BW144" s="61"/>
      <c r="BX144" s="61"/>
      <c r="BY144" s="61"/>
      <c r="BZ144" s="61"/>
      <c r="CA144" s="61"/>
      <c r="CB144" s="47"/>
      <c r="CC144" s="47"/>
      <c r="CD144" s="47"/>
      <c r="CE144" s="47"/>
      <c r="CF144" s="47"/>
      <c r="CG144" s="47"/>
    </row>
    <row r="145" spans="1:85" ht="33" customHeight="1" x14ac:dyDescent="0.2">
      <c r="A145" s="109"/>
      <c r="B145" s="109"/>
      <c r="C145" s="109"/>
      <c r="D145" s="109"/>
      <c r="E145" s="109"/>
      <c r="F145" s="109"/>
      <c r="G145" s="163" t="s">
        <v>167</v>
      </c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09" t="s">
        <v>51</v>
      </c>
      <c r="AA145" s="109"/>
      <c r="AB145" s="109"/>
      <c r="AC145" s="109"/>
      <c r="AD145" s="109"/>
      <c r="AE145" s="109" t="s">
        <v>56</v>
      </c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11">
        <f>AO130/27089853.08*100</f>
        <v>114.4339908690269</v>
      </c>
      <c r="AP145" s="111"/>
      <c r="AQ145" s="111"/>
      <c r="AR145" s="111"/>
      <c r="AS145" s="111"/>
      <c r="AT145" s="111"/>
      <c r="AU145" s="111"/>
      <c r="AV145" s="111"/>
      <c r="AW145" s="109"/>
      <c r="AX145" s="109"/>
      <c r="AY145" s="109"/>
      <c r="AZ145" s="109"/>
      <c r="BA145" s="109"/>
      <c r="BB145" s="109"/>
      <c r="BC145" s="109"/>
      <c r="BD145" s="109"/>
      <c r="BE145" s="106">
        <f t="shared" si="3"/>
        <v>114.4339908690269</v>
      </c>
      <c r="BF145" s="106"/>
      <c r="BG145" s="106"/>
      <c r="BH145" s="106"/>
      <c r="BI145" s="106"/>
      <c r="BJ145" s="106"/>
      <c r="BK145" s="106"/>
      <c r="BL145" s="106"/>
      <c r="BP145" s="55"/>
      <c r="BQ145" s="61"/>
      <c r="BR145" s="87"/>
      <c r="BS145" s="61"/>
      <c r="BT145" s="61"/>
      <c r="BU145" s="61"/>
      <c r="BV145" s="61"/>
      <c r="BW145" s="61"/>
      <c r="BX145" s="61"/>
      <c r="BY145" s="61"/>
      <c r="BZ145" s="61"/>
      <c r="CA145" s="61"/>
      <c r="CB145" s="47"/>
      <c r="CC145" s="47"/>
      <c r="CD145" s="47"/>
      <c r="CE145" s="47"/>
      <c r="CF145" s="47"/>
      <c r="CG145" s="47"/>
    </row>
    <row r="146" spans="1:85" s="47" customFormat="1" ht="11.25" customHeight="1" x14ac:dyDescent="0.2">
      <c r="A146" s="31"/>
      <c r="B146" s="31"/>
      <c r="C146" s="31"/>
      <c r="D146" s="31"/>
      <c r="E146" s="31"/>
      <c r="F146" s="31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  <c r="BK146" s="49"/>
      <c r="BL146" s="49"/>
      <c r="BP146" s="61"/>
      <c r="BQ146" s="61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</row>
    <row r="147" spans="1:85" ht="35.25" customHeight="1" x14ac:dyDescent="0.2">
      <c r="A147" s="109" t="s">
        <v>14</v>
      </c>
      <c r="B147" s="109"/>
      <c r="C147" s="109"/>
      <c r="D147" s="109"/>
      <c r="E147" s="109"/>
      <c r="F147" s="109"/>
      <c r="G147" s="109" t="s">
        <v>27</v>
      </c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 t="s">
        <v>2</v>
      </c>
      <c r="AA147" s="109"/>
      <c r="AB147" s="109"/>
      <c r="AC147" s="109"/>
      <c r="AD147" s="109"/>
      <c r="AE147" s="109" t="s">
        <v>1</v>
      </c>
      <c r="AF147" s="109"/>
      <c r="AG147" s="109"/>
      <c r="AH147" s="109"/>
      <c r="AI147" s="109"/>
      <c r="AJ147" s="109"/>
      <c r="AK147" s="109"/>
      <c r="AL147" s="109"/>
      <c r="AM147" s="109"/>
      <c r="AN147" s="109"/>
      <c r="AO147" s="109" t="s">
        <v>15</v>
      </c>
      <c r="AP147" s="109"/>
      <c r="AQ147" s="109"/>
      <c r="AR147" s="109"/>
      <c r="AS147" s="109"/>
      <c r="AT147" s="109"/>
      <c r="AU147" s="109"/>
      <c r="AV147" s="109"/>
      <c r="AW147" s="109" t="s">
        <v>16</v>
      </c>
      <c r="AX147" s="109"/>
      <c r="AY147" s="109"/>
      <c r="AZ147" s="109"/>
      <c r="BA147" s="109"/>
      <c r="BB147" s="109"/>
      <c r="BC147" s="109"/>
      <c r="BD147" s="109"/>
      <c r="BE147" s="109" t="s">
        <v>13</v>
      </c>
      <c r="BF147" s="109"/>
      <c r="BG147" s="109"/>
      <c r="BH147" s="109"/>
      <c r="BI147" s="109"/>
      <c r="BJ147" s="109"/>
      <c r="BK147" s="109"/>
      <c r="BL147" s="109"/>
      <c r="BP147" s="55"/>
      <c r="BQ147" s="61"/>
      <c r="BR147" s="61"/>
      <c r="BS147" s="61"/>
      <c r="BT147" s="61"/>
      <c r="BU147" s="61"/>
      <c r="BV147" s="61"/>
      <c r="BW147" s="61"/>
      <c r="BX147" s="61"/>
      <c r="BY147" s="61"/>
      <c r="BZ147" s="61"/>
      <c r="CA147" s="61"/>
      <c r="CB147" s="47"/>
      <c r="CC147" s="47"/>
      <c r="CD147" s="47"/>
      <c r="CE147" s="47"/>
      <c r="CF147" s="47"/>
      <c r="CG147" s="47"/>
    </row>
    <row r="148" spans="1:85" ht="15.75" x14ac:dyDescent="0.2">
      <c r="A148" s="109">
        <v>1</v>
      </c>
      <c r="B148" s="109"/>
      <c r="C148" s="109"/>
      <c r="D148" s="109"/>
      <c r="E148" s="109"/>
      <c r="F148" s="109"/>
      <c r="G148" s="109">
        <v>2</v>
      </c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>
        <v>3</v>
      </c>
      <c r="AA148" s="109"/>
      <c r="AB148" s="109"/>
      <c r="AC148" s="109"/>
      <c r="AD148" s="109"/>
      <c r="AE148" s="109">
        <v>4</v>
      </c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>
        <v>5</v>
      </c>
      <c r="AP148" s="109"/>
      <c r="AQ148" s="109"/>
      <c r="AR148" s="109"/>
      <c r="AS148" s="109"/>
      <c r="AT148" s="109"/>
      <c r="AU148" s="109"/>
      <c r="AV148" s="109"/>
      <c r="AW148" s="109">
        <v>6</v>
      </c>
      <c r="AX148" s="109"/>
      <c r="AY148" s="109"/>
      <c r="AZ148" s="109"/>
      <c r="BA148" s="109"/>
      <c r="BB148" s="109"/>
      <c r="BC148" s="109"/>
      <c r="BD148" s="109"/>
      <c r="BE148" s="109">
        <v>7</v>
      </c>
      <c r="BF148" s="109"/>
      <c r="BG148" s="109"/>
      <c r="BH148" s="109"/>
      <c r="BI148" s="109"/>
      <c r="BJ148" s="109"/>
      <c r="BK148" s="109"/>
      <c r="BL148" s="109"/>
      <c r="BP148" s="55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47"/>
      <c r="CC148" s="47"/>
      <c r="CD148" s="47"/>
      <c r="CE148" s="47"/>
      <c r="CF148" s="47"/>
      <c r="CG148" s="47"/>
    </row>
    <row r="149" spans="1:85" ht="18.95" customHeight="1" x14ac:dyDescent="0.2">
      <c r="A149" s="109"/>
      <c r="B149" s="109"/>
      <c r="C149" s="109"/>
      <c r="D149" s="109"/>
      <c r="E149" s="109"/>
      <c r="F149" s="109"/>
      <c r="G149" s="205" t="s">
        <v>142</v>
      </c>
      <c r="H149" s="205"/>
      <c r="I149" s="205"/>
      <c r="J149" s="205"/>
      <c r="K149" s="205"/>
      <c r="L149" s="205"/>
      <c r="M149" s="205"/>
      <c r="N149" s="205"/>
      <c r="O149" s="205"/>
      <c r="P149" s="205"/>
      <c r="Q149" s="205"/>
      <c r="R149" s="205"/>
      <c r="S149" s="205"/>
      <c r="T149" s="205"/>
      <c r="U149" s="205"/>
      <c r="V149" s="205"/>
      <c r="W149" s="205"/>
      <c r="X149" s="205"/>
      <c r="Y149" s="205"/>
      <c r="Z149" s="205"/>
      <c r="AA149" s="205"/>
      <c r="AB149" s="205"/>
      <c r="AC149" s="205"/>
      <c r="AD149" s="205"/>
      <c r="AE149" s="205"/>
      <c r="AF149" s="205"/>
      <c r="AG149" s="205"/>
      <c r="AH149" s="205"/>
      <c r="AI149" s="205"/>
      <c r="AJ149" s="205"/>
      <c r="AK149" s="205"/>
      <c r="AL149" s="205"/>
      <c r="AM149" s="205"/>
      <c r="AN149" s="205"/>
      <c r="AO149" s="178"/>
      <c r="AP149" s="178"/>
      <c r="AQ149" s="178"/>
      <c r="AR149" s="178"/>
      <c r="AS149" s="178"/>
      <c r="AT149" s="178"/>
      <c r="AU149" s="178"/>
      <c r="AV149" s="178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P149" s="55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47"/>
      <c r="CC149" s="47"/>
      <c r="CD149" s="47"/>
      <c r="CE149" s="47"/>
      <c r="CF149" s="47"/>
      <c r="CG149" s="47"/>
    </row>
    <row r="150" spans="1:85" ht="18.95" customHeight="1" x14ac:dyDescent="0.2">
      <c r="A150" s="109"/>
      <c r="B150" s="109"/>
      <c r="C150" s="109"/>
      <c r="D150" s="109"/>
      <c r="E150" s="109"/>
      <c r="F150" s="109"/>
      <c r="G150" s="135" t="s">
        <v>45</v>
      </c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P150" s="55"/>
      <c r="BQ150" s="61"/>
      <c r="BR150" s="47"/>
      <c r="BS150" s="61"/>
      <c r="BT150" s="61"/>
      <c r="BU150" s="61"/>
      <c r="BV150" s="61"/>
      <c r="BW150" s="61"/>
      <c r="BX150" s="61"/>
      <c r="BY150" s="61"/>
      <c r="BZ150" s="61"/>
      <c r="CA150" s="61"/>
      <c r="CB150" s="47"/>
      <c r="CC150" s="47"/>
      <c r="CD150" s="47"/>
      <c r="CE150" s="47"/>
      <c r="CF150" s="47"/>
      <c r="CG150" s="47"/>
    </row>
    <row r="151" spans="1:85" ht="18.95" customHeight="1" x14ac:dyDescent="0.2">
      <c r="A151" s="109"/>
      <c r="B151" s="109"/>
      <c r="C151" s="109"/>
      <c r="D151" s="109"/>
      <c r="E151" s="109"/>
      <c r="F151" s="109"/>
      <c r="G151" s="163" t="s">
        <v>81</v>
      </c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09" t="s">
        <v>46</v>
      </c>
      <c r="AA151" s="109"/>
      <c r="AB151" s="109"/>
      <c r="AC151" s="109"/>
      <c r="AD151" s="109"/>
      <c r="AE151" s="109" t="s">
        <v>55</v>
      </c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11">
        <f>SUM(AO152:AV154)</f>
        <v>7030340</v>
      </c>
      <c r="AP151" s="111"/>
      <c r="AQ151" s="111"/>
      <c r="AR151" s="111"/>
      <c r="AS151" s="111"/>
      <c r="AT151" s="111"/>
      <c r="AU151" s="111"/>
      <c r="AV151" s="111"/>
      <c r="AW151" s="111"/>
      <c r="AX151" s="111"/>
      <c r="AY151" s="111"/>
      <c r="AZ151" s="111"/>
      <c r="BA151" s="111"/>
      <c r="BB151" s="111"/>
      <c r="BC151" s="111"/>
      <c r="BD151" s="111"/>
      <c r="BE151" s="111">
        <f>AO151+AW151</f>
        <v>7030340</v>
      </c>
      <c r="BF151" s="111"/>
      <c r="BG151" s="111"/>
      <c r="BH151" s="111"/>
      <c r="BI151" s="111"/>
      <c r="BJ151" s="111"/>
      <c r="BK151" s="111"/>
      <c r="BL151" s="111"/>
      <c r="BP151" s="55"/>
      <c r="BQ151" s="61"/>
      <c r="BR151" s="66"/>
      <c r="BS151" s="61"/>
      <c r="BT151" s="61"/>
      <c r="BU151" s="61"/>
      <c r="BV151" s="61"/>
      <c r="BW151" s="61"/>
      <c r="BX151" s="61"/>
      <c r="BY151" s="61"/>
      <c r="BZ151" s="61"/>
      <c r="CA151" s="61"/>
      <c r="CB151" s="47"/>
      <c r="CC151" s="47"/>
      <c r="CD151" s="47"/>
      <c r="CE151" s="47"/>
      <c r="CF151" s="47"/>
      <c r="CG151" s="47"/>
    </row>
    <row r="152" spans="1:85" ht="18.95" customHeight="1" x14ac:dyDescent="0.2">
      <c r="A152" s="109"/>
      <c r="B152" s="109"/>
      <c r="C152" s="109"/>
      <c r="D152" s="109"/>
      <c r="E152" s="109"/>
      <c r="F152" s="109"/>
      <c r="G152" s="168" t="s">
        <v>98</v>
      </c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09" t="s">
        <v>46</v>
      </c>
      <c r="AA152" s="109"/>
      <c r="AB152" s="109"/>
      <c r="AC152" s="109"/>
      <c r="AD152" s="109"/>
      <c r="AE152" s="109" t="s">
        <v>105</v>
      </c>
      <c r="AF152" s="109"/>
      <c r="AG152" s="109"/>
      <c r="AH152" s="109"/>
      <c r="AI152" s="109"/>
      <c r="AJ152" s="109"/>
      <c r="AK152" s="109"/>
      <c r="AL152" s="109"/>
      <c r="AM152" s="109"/>
      <c r="AN152" s="109"/>
      <c r="AO152" s="136">
        <v>2131200</v>
      </c>
      <c r="AP152" s="156"/>
      <c r="AQ152" s="156"/>
      <c r="AR152" s="156"/>
      <c r="AS152" s="156"/>
      <c r="AT152" s="156"/>
      <c r="AU152" s="156"/>
      <c r="AV152" s="157"/>
      <c r="AW152" s="111"/>
      <c r="AX152" s="111"/>
      <c r="AY152" s="111"/>
      <c r="AZ152" s="111"/>
      <c r="BA152" s="111"/>
      <c r="BB152" s="111"/>
      <c r="BC152" s="111"/>
      <c r="BD152" s="111"/>
      <c r="BE152" s="111">
        <f t="shared" ref="BE152:BE165" si="4">AO152+AW152</f>
        <v>2131200</v>
      </c>
      <c r="BF152" s="111"/>
      <c r="BG152" s="111"/>
      <c r="BH152" s="111"/>
      <c r="BI152" s="111"/>
      <c r="BJ152" s="111"/>
      <c r="BK152" s="111"/>
      <c r="BL152" s="111"/>
      <c r="BP152" s="55"/>
      <c r="BQ152" s="61"/>
      <c r="BR152" s="88"/>
      <c r="BS152" s="61"/>
      <c r="BT152" s="61"/>
      <c r="BU152" s="61"/>
      <c r="BV152" s="61"/>
      <c r="BW152" s="61"/>
      <c r="BX152" s="61"/>
      <c r="BY152" s="61"/>
      <c r="BZ152" s="61"/>
      <c r="CA152" s="61"/>
      <c r="CB152" s="47"/>
      <c r="CC152" s="47"/>
      <c r="CD152" s="47"/>
      <c r="CE152" s="47"/>
      <c r="CF152" s="47"/>
      <c r="CG152" s="47"/>
    </row>
    <row r="153" spans="1:85" ht="18.95" customHeight="1" x14ac:dyDescent="0.2">
      <c r="A153" s="109"/>
      <c r="B153" s="109"/>
      <c r="C153" s="109"/>
      <c r="D153" s="109"/>
      <c r="E153" s="109"/>
      <c r="F153" s="109"/>
      <c r="G153" s="139" t="s">
        <v>99</v>
      </c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09" t="s">
        <v>46</v>
      </c>
      <c r="AA153" s="109"/>
      <c r="AB153" s="109"/>
      <c r="AC153" s="109"/>
      <c r="AD153" s="109"/>
      <c r="AE153" s="109" t="s">
        <v>105</v>
      </c>
      <c r="AF153" s="109"/>
      <c r="AG153" s="109"/>
      <c r="AH153" s="109"/>
      <c r="AI153" s="109"/>
      <c r="AJ153" s="109"/>
      <c r="AK153" s="109"/>
      <c r="AL153" s="109"/>
      <c r="AM153" s="109"/>
      <c r="AN153" s="109"/>
      <c r="AO153" s="136">
        <v>3756600</v>
      </c>
      <c r="AP153" s="156"/>
      <c r="AQ153" s="156"/>
      <c r="AR153" s="156"/>
      <c r="AS153" s="156"/>
      <c r="AT153" s="156"/>
      <c r="AU153" s="156"/>
      <c r="AV153" s="157"/>
      <c r="AW153" s="111"/>
      <c r="AX153" s="111"/>
      <c r="AY153" s="111"/>
      <c r="AZ153" s="111"/>
      <c r="BA153" s="111"/>
      <c r="BB153" s="111"/>
      <c r="BC153" s="111"/>
      <c r="BD153" s="111"/>
      <c r="BE153" s="111">
        <f t="shared" si="4"/>
        <v>3756600</v>
      </c>
      <c r="BF153" s="111"/>
      <c r="BG153" s="111"/>
      <c r="BH153" s="111"/>
      <c r="BI153" s="111"/>
      <c r="BJ153" s="111"/>
      <c r="BK153" s="111"/>
      <c r="BL153" s="111"/>
      <c r="BP153" s="55"/>
      <c r="BQ153" s="61"/>
      <c r="BR153" s="88"/>
      <c r="BS153" s="61"/>
      <c r="BT153" s="61"/>
      <c r="BU153" s="61"/>
      <c r="BV153" s="61"/>
      <c r="BW153" s="61"/>
      <c r="BX153" s="61"/>
      <c r="BY153" s="61"/>
      <c r="BZ153" s="61"/>
      <c r="CA153" s="61"/>
      <c r="CB153" s="47"/>
      <c r="CC153" s="47"/>
      <c r="CD153" s="47"/>
      <c r="CE153" s="47"/>
      <c r="CF153" s="47"/>
      <c r="CG153" s="47"/>
    </row>
    <row r="154" spans="1:85" ht="35.25" customHeight="1" x14ac:dyDescent="0.2">
      <c r="A154" s="109"/>
      <c r="B154" s="109"/>
      <c r="C154" s="109"/>
      <c r="D154" s="109"/>
      <c r="E154" s="109"/>
      <c r="F154" s="109"/>
      <c r="G154" s="139" t="s">
        <v>163</v>
      </c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09" t="s">
        <v>46</v>
      </c>
      <c r="AA154" s="109"/>
      <c r="AB154" s="109"/>
      <c r="AC154" s="109"/>
      <c r="AD154" s="109"/>
      <c r="AE154" s="109" t="s">
        <v>105</v>
      </c>
      <c r="AF154" s="109"/>
      <c r="AG154" s="109"/>
      <c r="AH154" s="109"/>
      <c r="AI154" s="109"/>
      <c r="AJ154" s="109"/>
      <c r="AK154" s="109"/>
      <c r="AL154" s="109"/>
      <c r="AM154" s="109"/>
      <c r="AN154" s="109"/>
      <c r="AO154" s="136">
        <v>1142540</v>
      </c>
      <c r="AP154" s="156"/>
      <c r="AQ154" s="156"/>
      <c r="AR154" s="156"/>
      <c r="AS154" s="156"/>
      <c r="AT154" s="156"/>
      <c r="AU154" s="156"/>
      <c r="AV154" s="157"/>
      <c r="AW154" s="111"/>
      <c r="AX154" s="111"/>
      <c r="AY154" s="111"/>
      <c r="AZ154" s="111"/>
      <c r="BA154" s="111"/>
      <c r="BB154" s="111"/>
      <c r="BC154" s="111"/>
      <c r="BD154" s="111"/>
      <c r="BE154" s="111">
        <f t="shared" si="4"/>
        <v>1142540</v>
      </c>
      <c r="BF154" s="111"/>
      <c r="BG154" s="111"/>
      <c r="BH154" s="111"/>
      <c r="BI154" s="111"/>
      <c r="BJ154" s="111"/>
      <c r="BK154" s="111"/>
      <c r="BL154" s="111"/>
      <c r="BP154" s="55"/>
      <c r="BQ154" s="61"/>
      <c r="BR154" s="88"/>
      <c r="BS154" s="61"/>
      <c r="BT154" s="61"/>
      <c r="BU154" s="61"/>
      <c r="BV154" s="61"/>
      <c r="BW154" s="61"/>
      <c r="BX154" s="61"/>
      <c r="BY154" s="61"/>
      <c r="BZ154" s="61"/>
      <c r="CA154" s="61"/>
      <c r="CB154" s="47"/>
      <c r="CC154" s="47"/>
      <c r="CD154" s="47"/>
      <c r="CE154" s="47"/>
      <c r="CF154" s="47"/>
      <c r="CG154" s="47"/>
    </row>
    <row r="155" spans="1:85" ht="18.95" customHeight="1" x14ac:dyDescent="0.2">
      <c r="A155" s="109"/>
      <c r="B155" s="109"/>
      <c r="C155" s="109"/>
      <c r="D155" s="109"/>
      <c r="E155" s="109"/>
      <c r="F155" s="109"/>
      <c r="G155" s="135" t="s">
        <v>48</v>
      </c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09"/>
      <c r="AA155" s="109"/>
      <c r="AB155" s="109"/>
      <c r="AC155" s="109"/>
      <c r="AD155" s="109"/>
      <c r="AE155" s="109"/>
      <c r="AF155" s="109"/>
      <c r="AG155" s="109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  <c r="AV155" s="109"/>
      <c r="AW155" s="109"/>
      <c r="AX155" s="109"/>
      <c r="AY155" s="109"/>
      <c r="AZ155" s="109"/>
      <c r="BA155" s="109"/>
      <c r="BB155" s="109"/>
      <c r="BC155" s="109"/>
      <c r="BD155" s="109"/>
      <c r="BE155" s="106"/>
      <c r="BF155" s="106"/>
      <c r="BG155" s="106"/>
      <c r="BH155" s="106"/>
      <c r="BI155" s="106"/>
      <c r="BJ155" s="106"/>
      <c r="BK155" s="106"/>
      <c r="BL155" s="106"/>
      <c r="BP155" s="55"/>
      <c r="BQ155" s="61"/>
      <c r="BR155" s="47"/>
      <c r="BS155" s="61"/>
      <c r="BT155" s="61"/>
      <c r="BU155" s="61"/>
      <c r="BV155" s="61"/>
      <c r="BW155" s="61"/>
      <c r="BX155" s="61"/>
      <c r="BY155" s="61"/>
      <c r="BZ155" s="61"/>
      <c r="CA155" s="61"/>
      <c r="CB155" s="47"/>
      <c r="CC155" s="47"/>
      <c r="CD155" s="47"/>
      <c r="CE155" s="47"/>
      <c r="CF155" s="47"/>
      <c r="CG155" s="47"/>
    </row>
    <row r="156" spans="1:85" ht="18.95" customHeight="1" x14ac:dyDescent="0.2">
      <c r="A156" s="109"/>
      <c r="B156" s="109"/>
      <c r="C156" s="109"/>
      <c r="D156" s="109"/>
      <c r="E156" s="109"/>
      <c r="F156" s="109"/>
      <c r="G156" s="139" t="s">
        <v>98</v>
      </c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09" t="s">
        <v>47</v>
      </c>
      <c r="AA156" s="109"/>
      <c r="AB156" s="109"/>
      <c r="AC156" s="109"/>
      <c r="AD156" s="109"/>
      <c r="AE156" s="109" t="s">
        <v>56</v>
      </c>
      <c r="AF156" s="109"/>
      <c r="AG156" s="109"/>
      <c r="AH156" s="109"/>
      <c r="AI156" s="109"/>
      <c r="AJ156" s="109"/>
      <c r="AK156" s="109"/>
      <c r="AL156" s="109"/>
      <c r="AM156" s="109"/>
      <c r="AN156" s="109"/>
      <c r="AO156" s="155">
        <v>1015</v>
      </c>
      <c r="AP156" s="155"/>
      <c r="AQ156" s="155"/>
      <c r="AR156" s="155"/>
      <c r="AS156" s="155"/>
      <c r="AT156" s="155"/>
      <c r="AU156" s="155"/>
      <c r="AV156" s="155"/>
      <c r="AW156" s="155"/>
      <c r="AX156" s="155"/>
      <c r="AY156" s="155"/>
      <c r="AZ156" s="155"/>
      <c r="BA156" s="155"/>
      <c r="BB156" s="155"/>
      <c r="BC156" s="155"/>
      <c r="BD156" s="155"/>
      <c r="BE156" s="155">
        <f t="shared" si="4"/>
        <v>1015</v>
      </c>
      <c r="BF156" s="155"/>
      <c r="BG156" s="155"/>
      <c r="BH156" s="155"/>
      <c r="BI156" s="155"/>
      <c r="BJ156" s="155"/>
      <c r="BK156" s="155"/>
      <c r="BL156" s="155"/>
      <c r="BP156" s="55"/>
      <c r="BQ156" s="61"/>
      <c r="BR156" s="47"/>
      <c r="BS156" s="61"/>
      <c r="BT156" s="61"/>
      <c r="BU156" s="61"/>
      <c r="BV156" s="61"/>
      <c r="BW156" s="61"/>
      <c r="BX156" s="61"/>
      <c r="BY156" s="61"/>
      <c r="BZ156" s="61"/>
      <c r="CA156" s="61"/>
      <c r="CB156" s="47"/>
      <c r="CC156" s="47"/>
      <c r="CD156" s="47"/>
      <c r="CE156" s="47"/>
      <c r="CF156" s="47"/>
      <c r="CG156" s="47"/>
    </row>
    <row r="157" spans="1:85" ht="18.95" customHeight="1" x14ac:dyDescent="0.2">
      <c r="A157" s="109"/>
      <c r="B157" s="109"/>
      <c r="C157" s="109"/>
      <c r="D157" s="109"/>
      <c r="E157" s="109"/>
      <c r="F157" s="109"/>
      <c r="G157" s="139" t="s">
        <v>100</v>
      </c>
      <c r="H157" s="139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09" t="s">
        <v>47</v>
      </c>
      <c r="AA157" s="109"/>
      <c r="AB157" s="109"/>
      <c r="AC157" s="109"/>
      <c r="AD157" s="109"/>
      <c r="AE157" s="109" t="s">
        <v>56</v>
      </c>
      <c r="AF157" s="109"/>
      <c r="AG157" s="109"/>
      <c r="AH157" s="109"/>
      <c r="AI157" s="109"/>
      <c r="AJ157" s="109"/>
      <c r="AK157" s="109"/>
      <c r="AL157" s="109"/>
      <c r="AM157" s="109"/>
      <c r="AN157" s="109"/>
      <c r="AO157" s="155">
        <v>170</v>
      </c>
      <c r="AP157" s="155"/>
      <c r="AQ157" s="155"/>
      <c r="AR157" s="155"/>
      <c r="AS157" s="155"/>
      <c r="AT157" s="155"/>
      <c r="AU157" s="155"/>
      <c r="AV157" s="155"/>
      <c r="AW157" s="155"/>
      <c r="AX157" s="155"/>
      <c r="AY157" s="155"/>
      <c r="AZ157" s="155"/>
      <c r="BA157" s="155"/>
      <c r="BB157" s="155"/>
      <c r="BC157" s="155"/>
      <c r="BD157" s="155"/>
      <c r="BE157" s="155">
        <f t="shared" si="4"/>
        <v>170</v>
      </c>
      <c r="BF157" s="155"/>
      <c r="BG157" s="155"/>
      <c r="BH157" s="155"/>
      <c r="BI157" s="155"/>
      <c r="BJ157" s="155"/>
      <c r="BK157" s="155"/>
      <c r="BL157" s="155"/>
      <c r="BP157" s="55"/>
      <c r="BQ157" s="61"/>
      <c r="BR157" s="47"/>
      <c r="BS157" s="61"/>
      <c r="BT157" s="61"/>
      <c r="BU157" s="61"/>
      <c r="BV157" s="61"/>
      <c r="BW157" s="61"/>
      <c r="BX157" s="61"/>
      <c r="BY157" s="61"/>
      <c r="BZ157" s="61"/>
      <c r="CA157" s="61"/>
      <c r="CB157" s="47"/>
      <c r="CC157" s="47"/>
      <c r="CD157" s="47"/>
      <c r="CE157" s="47"/>
      <c r="CF157" s="47"/>
      <c r="CG157" s="47"/>
    </row>
    <row r="158" spans="1:85" ht="18.95" customHeight="1" x14ac:dyDescent="0.2">
      <c r="A158" s="109"/>
      <c r="B158" s="109"/>
      <c r="C158" s="109"/>
      <c r="D158" s="109"/>
      <c r="E158" s="109"/>
      <c r="F158" s="109"/>
      <c r="G158" s="139" t="s">
        <v>101</v>
      </c>
      <c r="H158" s="139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09" t="s">
        <v>107</v>
      </c>
      <c r="AA158" s="109"/>
      <c r="AB158" s="109"/>
      <c r="AC158" s="109"/>
      <c r="AD158" s="109"/>
      <c r="AE158" s="109" t="s">
        <v>106</v>
      </c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55">
        <v>9</v>
      </c>
      <c r="AP158" s="155"/>
      <c r="AQ158" s="155"/>
      <c r="AR158" s="155"/>
      <c r="AS158" s="155"/>
      <c r="AT158" s="155"/>
      <c r="AU158" s="155"/>
      <c r="AV158" s="155"/>
      <c r="AW158" s="155"/>
      <c r="AX158" s="155"/>
      <c r="AY158" s="155"/>
      <c r="AZ158" s="155"/>
      <c r="BA158" s="155"/>
      <c r="BB158" s="155"/>
      <c r="BC158" s="155"/>
      <c r="BD158" s="155"/>
      <c r="BE158" s="155">
        <f t="shared" si="4"/>
        <v>9</v>
      </c>
      <c r="BF158" s="155"/>
      <c r="BG158" s="155"/>
      <c r="BH158" s="155"/>
      <c r="BI158" s="155"/>
      <c r="BJ158" s="155"/>
      <c r="BK158" s="155"/>
      <c r="BL158" s="155"/>
      <c r="BP158" s="55"/>
      <c r="BQ158" s="61"/>
      <c r="BR158" s="47"/>
      <c r="BS158" s="61"/>
      <c r="BT158" s="61"/>
      <c r="BU158" s="61"/>
      <c r="BV158" s="61"/>
      <c r="BW158" s="61"/>
      <c r="BX158" s="61"/>
      <c r="BY158" s="61"/>
      <c r="BZ158" s="61"/>
      <c r="CA158" s="61"/>
      <c r="CB158" s="47"/>
      <c r="CC158" s="47"/>
      <c r="CD158" s="47"/>
      <c r="CE158" s="47"/>
      <c r="CF158" s="47"/>
      <c r="CG158" s="47"/>
    </row>
    <row r="159" spans="1:85" ht="20.25" customHeight="1" x14ac:dyDescent="0.2">
      <c r="A159" s="109"/>
      <c r="B159" s="109"/>
      <c r="C159" s="109"/>
      <c r="D159" s="109"/>
      <c r="E159" s="109"/>
      <c r="F159" s="109"/>
      <c r="G159" s="135" t="s">
        <v>49</v>
      </c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09"/>
      <c r="AA159" s="109"/>
      <c r="AB159" s="109"/>
      <c r="AC159" s="109"/>
      <c r="AD159" s="109"/>
      <c r="AE159" s="109"/>
      <c r="AF159" s="109"/>
      <c r="AG159" s="109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6"/>
      <c r="BF159" s="106"/>
      <c r="BG159" s="106"/>
      <c r="BH159" s="106"/>
      <c r="BI159" s="106"/>
      <c r="BJ159" s="106"/>
      <c r="BK159" s="106"/>
      <c r="BL159" s="106"/>
      <c r="BP159" s="55"/>
      <c r="BQ159" s="61"/>
      <c r="BR159" s="47"/>
      <c r="BS159" s="61"/>
      <c r="BT159" s="61"/>
      <c r="BU159" s="61"/>
      <c r="BV159" s="61"/>
      <c r="BW159" s="61"/>
      <c r="BX159" s="61"/>
      <c r="BY159" s="61"/>
      <c r="BZ159" s="61"/>
      <c r="CA159" s="61"/>
      <c r="CB159" s="47"/>
      <c r="CC159" s="47"/>
      <c r="CD159" s="47"/>
      <c r="CE159" s="47"/>
      <c r="CF159" s="47"/>
      <c r="CG159" s="47"/>
    </row>
    <row r="160" spans="1:85" ht="32.25" customHeight="1" x14ac:dyDescent="0.2">
      <c r="A160" s="109"/>
      <c r="B160" s="109"/>
      <c r="C160" s="109"/>
      <c r="D160" s="109"/>
      <c r="E160" s="109"/>
      <c r="F160" s="109"/>
      <c r="G160" s="139" t="s">
        <v>102</v>
      </c>
      <c r="H160" s="139"/>
      <c r="I160" s="139"/>
      <c r="J160" s="139"/>
      <c r="K160" s="139"/>
      <c r="L160" s="139"/>
      <c r="M160" s="139"/>
      <c r="N160" s="139"/>
      <c r="O160" s="139"/>
      <c r="P160" s="139"/>
      <c r="Q160" s="139"/>
      <c r="R160" s="139"/>
      <c r="S160" s="139"/>
      <c r="T160" s="139"/>
      <c r="U160" s="139"/>
      <c r="V160" s="139"/>
      <c r="W160" s="139"/>
      <c r="X160" s="139"/>
      <c r="Y160" s="139"/>
      <c r="Z160" s="109" t="s">
        <v>46</v>
      </c>
      <c r="AA160" s="109"/>
      <c r="AB160" s="109"/>
      <c r="AC160" s="109"/>
      <c r="AD160" s="109"/>
      <c r="AE160" s="109" t="s">
        <v>56</v>
      </c>
      <c r="AF160" s="109"/>
      <c r="AG160" s="109"/>
      <c r="AH160" s="109"/>
      <c r="AI160" s="109"/>
      <c r="AJ160" s="109"/>
      <c r="AK160" s="109"/>
      <c r="AL160" s="109"/>
      <c r="AM160" s="109"/>
      <c r="AN160" s="109"/>
      <c r="AO160" s="111">
        <f>AO152/AO156</f>
        <v>2099.7044334975371</v>
      </c>
      <c r="AP160" s="111"/>
      <c r="AQ160" s="111"/>
      <c r="AR160" s="111"/>
      <c r="AS160" s="111"/>
      <c r="AT160" s="111"/>
      <c r="AU160" s="111"/>
      <c r="AV160" s="111"/>
      <c r="AW160" s="109"/>
      <c r="AX160" s="109"/>
      <c r="AY160" s="109"/>
      <c r="AZ160" s="109"/>
      <c r="BA160" s="109"/>
      <c r="BB160" s="109"/>
      <c r="BC160" s="109"/>
      <c r="BD160" s="109"/>
      <c r="BE160" s="111">
        <f t="shared" si="4"/>
        <v>2099.7044334975371</v>
      </c>
      <c r="BF160" s="111"/>
      <c r="BG160" s="111"/>
      <c r="BH160" s="111"/>
      <c r="BI160" s="111"/>
      <c r="BJ160" s="111"/>
      <c r="BK160" s="111"/>
      <c r="BL160" s="111"/>
      <c r="BP160" s="55"/>
      <c r="BQ160" s="61"/>
      <c r="BR160" s="66"/>
      <c r="BS160" s="61"/>
      <c r="BT160" s="61"/>
      <c r="BU160" s="61"/>
      <c r="BV160" s="61"/>
      <c r="BW160" s="61"/>
      <c r="BX160" s="61"/>
      <c r="BY160" s="61"/>
      <c r="BZ160" s="61"/>
      <c r="CA160" s="61"/>
      <c r="CB160" s="47"/>
      <c r="CC160" s="47"/>
      <c r="CD160" s="47"/>
      <c r="CE160" s="47"/>
      <c r="CF160" s="47"/>
      <c r="CG160" s="47"/>
    </row>
    <row r="161" spans="1:85" ht="38.25" customHeight="1" x14ac:dyDescent="0.2">
      <c r="A161" s="109"/>
      <c r="B161" s="109"/>
      <c r="C161" s="109"/>
      <c r="D161" s="109"/>
      <c r="E161" s="109"/>
      <c r="F161" s="109"/>
      <c r="G161" s="139" t="s">
        <v>103</v>
      </c>
      <c r="H161" s="139"/>
      <c r="I161" s="139"/>
      <c r="J161" s="139"/>
      <c r="K161" s="139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39"/>
      <c r="W161" s="139"/>
      <c r="X161" s="139"/>
      <c r="Y161" s="139"/>
      <c r="Z161" s="109" t="s">
        <v>46</v>
      </c>
      <c r="AA161" s="109"/>
      <c r="AB161" s="109"/>
      <c r="AC161" s="109"/>
      <c r="AD161" s="109"/>
      <c r="AE161" s="109" t="s">
        <v>56</v>
      </c>
      <c r="AF161" s="109"/>
      <c r="AG161" s="109"/>
      <c r="AH161" s="109"/>
      <c r="AI161" s="109"/>
      <c r="AJ161" s="109"/>
      <c r="AK161" s="109"/>
      <c r="AL161" s="109"/>
      <c r="AM161" s="109"/>
      <c r="AN161" s="109"/>
      <c r="AO161" s="111">
        <f>AO153/12</f>
        <v>313050</v>
      </c>
      <c r="AP161" s="111"/>
      <c r="AQ161" s="111"/>
      <c r="AR161" s="111"/>
      <c r="AS161" s="111"/>
      <c r="AT161" s="111"/>
      <c r="AU161" s="111"/>
      <c r="AV161" s="111"/>
      <c r="AW161" s="109"/>
      <c r="AX161" s="109"/>
      <c r="AY161" s="109"/>
      <c r="AZ161" s="109"/>
      <c r="BA161" s="109"/>
      <c r="BB161" s="109"/>
      <c r="BC161" s="109"/>
      <c r="BD161" s="109"/>
      <c r="BE161" s="111">
        <f t="shared" si="4"/>
        <v>313050</v>
      </c>
      <c r="BF161" s="111"/>
      <c r="BG161" s="111"/>
      <c r="BH161" s="111"/>
      <c r="BI161" s="111"/>
      <c r="BJ161" s="111"/>
      <c r="BK161" s="111"/>
      <c r="BL161" s="111"/>
      <c r="BP161" s="55"/>
      <c r="BQ161" s="61"/>
      <c r="BR161" s="66"/>
      <c r="BS161" s="61"/>
      <c r="BT161" s="61"/>
      <c r="BU161" s="61"/>
      <c r="BV161" s="61"/>
      <c r="BW161" s="61"/>
      <c r="BX161" s="61"/>
      <c r="BY161" s="61"/>
      <c r="BZ161" s="61"/>
      <c r="CA161" s="61"/>
      <c r="CB161" s="47"/>
      <c r="CC161" s="47"/>
      <c r="CD161" s="47"/>
      <c r="CE161" s="47"/>
      <c r="CF161" s="47"/>
      <c r="CG161" s="47"/>
    </row>
    <row r="162" spans="1:85" ht="39" customHeight="1" x14ac:dyDescent="0.2">
      <c r="A162" s="109"/>
      <c r="B162" s="109"/>
      <c r="C162" s="109"/>
      <c r="D162" s="109"/>
      <c r="E162" s="109"/>
      <c r="F162" s="109"/>
      <c r="G162" s="139" t="s">
        <v>104</v>
      </c>
      <c r="H162" s="139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9"/>
      <c r="W162" s="139"/>
      <c r="X162" s="139"/>
      <c r="Y162" s="139"/>
      <c r="Z162" s="109" t="s">
        <v>46</v>
      </c>
      <c r="AA162" s="109"/>
      <c r="AB162" s="109"/>
      <c r="AC162" s="109"/>
      <c r="AD162" s="109"/>
      <c r="AE162" s="109" t="s">
        <v>56</v>
      </c>
      <c r="AF162" s="109"/>
      <c r="AG162" s="109"/>
      <c r="AH162" s="109"/>
      <c r="AI162" s="109"/>
      <c r="AJ162" s="109"/>
      <c r="AK162" s="109"/>
      <c r="AL162" s="109"/>
      <c r="AM162" s="109"/>
      <c r="AN162" s="109"/>
      <c r="AO162" s="111">
        <f>AO154/AO158</f>
        <v>126948.88888888889</v>
      </c>
      <c r="AP162" s="111"/>
      <c r="AQ162" s="111"/>
      <c r="AR162" s="111"/>
      <c r="AS162" s="111"/>
      <c r="AT162" s="111"/>
      <c r="AU162" s="111"/>
      <c r="AV162" s="111"/>
      <c r="AW162" s="109"/>
      <c r="AX162" s="109"/>
      <c r="AY162" s="109"/>
      <c r="AZ162" s="109"/>
      <c r="BA162" s="109"/>
      <c r="BB162" s="109"/>
      <c r="BC162" s="109"/>
      <c r="BD162" s="109"/>
      <c r="BE162" s="111">
        <f t="shared" si="4"/>
        <v>126948.88888888889</v>
      </c>
      <c r="BF162" s="111"/>
      <c r="BG162" s="111"/>
      <c r="BH162" s="111"/>
      <c r="BI162" s="111"/>
      <c r="BJ162" s="111"/>
      <c r="BK162" s="111"/>
      <c r="BL162" s="111"/>
      <c r="BP162" s="55"/>
      <c r="BQ162" s="61"/>
      <c r="BR162" s="66"/>
      <c r="BS162" s="61"/>
      <c r="BT162" s="61"/>
      <c r="BU162" s="61"/>
      <c r="BV162" s="61"/>
      <c r="BW162" s="61"/>
      <c r="BX162" s="61"/>
      <c r="BY162" s="61"/>
      <c r="BZ162" s="61"/>
      <c r="CA162" s="61"/>
      <c r="CB162" s="47"/>
      <c r="CC162" s="47"/>
      <c r="CD162" s="47"/>
      <c r="CE162" s="47"/>
      <c r="CF162" s="47"/>
      <c r="CG162" s="47"/>
    </row>
    <row r="163" spans="1:85" ht="17.25" customHeight="1" x14ac:dyDescent="0.2">
      <c r="A163" s="109"/>
      <c r="B163" s="109"/>
      <c r="C163" s="109"/>
      <c r="D163" s="109"/>
      <c r="E163" s="109"/>
      <c r="F163" s="109"/>
      <c r="G163" s="135" t="s">
        <v>50</v>
      </c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  <c r="AV163" s="109"/>
      <c r="AW163" s="109"/>
      <c r="AX163" s="109"/>
      <c r="AY163" s="109"/>
      <c r="AZ163" s="109"/>
      <c r="BA163" s="109"/>
      <c r="BB163" s="109"/>
      <c r="BC163" s="109"/>
      <c r="BD163" s="109"/>
      <c r="BE163" s="106"/>
      <c r="BF163" s="106"/>
      <c r="BG163" s="106"/>
      <c r="BH163" s="106"/>
      <c r="BI163" s="106"/>
      <c r="BJ163" s="106"/>
      <c r="BK163" s="106"/>
      <c r="BL163" s="106"/>
      <c r="BP163" s="55"/>
      <c r="BQ163" s="61"/>
      <c r="BR163" s="47"/>
      <c r="BS163" s="61"/>
      <c r="BT163" s="61"/>
      <c r="BU163" s="61"/>
      <c r="BV163" s="61"/>
      <c r="BW163" s="61"/>
      <c r="BX163" s="61"/>
      <c r="BY163" s="61"/>
      <c r="BZ163" s="61"/>
      <c r="CA163" s="61"/>
      <c r="CB163" s="47"/>
      <c r="CC163" s="47"/>
      <c r="CD163" s="47"/>
      <c r="CE163" s="47"/>
      <c r="CF163" s="47"/>
      <c r="CG163" s="47"/>
    </row>
    <row r="164" spans="1:85" ht="49.5" customHeight="1" x14ac:dyDescent="0.2">
      <c r="A164" s="109"/>
      <c r="B164" s="109"/>
      <c r="C164" s="109"/>
      <c r="D164" s="109"/>
      <c r="E164" s="109"/>
      <c r="F164" s="109"/>
      <c r="G164" s="163" t="s">
        <v>199</v>
      </c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09" t="s">
        <v>51</v>
      </c>
      <c r="AA164" s="109"/>
      <c r="AB164" s="109"/>
      <c r="AC164" s="109"/>
      <c r="AD164" s="109"/>
      <c r="AE164" s="109" t="s">
        <v>56</v>
      </c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49">
        <f>AO161/320886.9*100</f>
        <v>97.557737632792112</v>
      </c>
      <c r="AP164" s="149"/>
      <c r="AQ164" s="149"/>
      <c r="AR164" s="149"/>
      <c r="AS164" s="149"/>
      <c r="AT164" s="149"/>
      <c r="AU164" s="149"/>
      <c r="AV164" s="149"/>
      <c r="AW164" s="109"/>
      <c r="AX164" s="109"/>
      <c r="AY164" s="109"/>
      <c r="AZ164" s="109"/>
      <c r="BA164" s="109"/>
      <c r="BB164" s="109"/>
      <c r="BC164" s="109"/>
      <c r="BD164" s="109"/>
      <c r="BE164" s="106">
        <f t="shared" si="4"/>
        <v>97.557737632792112</v>
      </c>
      <c r="BF164" s="106"/>
      <c r="BG164" s="106"/>
      <c r="BH164" s="106"/>
      <c r="BI164" s="106"/>
      <c r="BJ164" s="106"/>
      <c r="BK164" s="106"/>
      <c r="BL164" s="106"/>
      <c r="BP164" s="55"/>
      <c r="BQ164" s="61"/>
      <c r="BR164" s="47"/>
      <c r="BS164" s="61"/>
      <c r="BT164" s="61"/>
      <c r="BU164" s="61"/>
      <c r="BV164" s="61"/>
      <c r="BW164" s="61"/>
      <c r="BX164" s="61"/>
      <c r="BY164" s="61"/>
      <c r="BZ164" s="61"/>
      <c r="CA164" s="61"/>
      <c r="CB164" s="47"/>
      <c r="CC164" s="47"/>
      <c r="CD164" s="47"/>
      <c r="CE164" s="47"/>
      <c r="CF164" s="47"/>
      <c r="CG164" s="47"/>
    </row>
    <row r="165" spans="1:85" ht="51" customHeight="1" x14ac:dyDescent="0.2">
      <c r="A165" s="109"/>
      <c r="B165" s="109"/>
      <c r="C165" s="109"/>
      <c r="D165" s="109"/>
      <c r="E165" s="109"/>
      <c r="F165" s="109"/>
      <c r="G165" s="163" t="s">
        <v>200</v>
      </c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09" t="s">
        <v>51</v>
      </c>
      <c r="AA165" s="109"/>
      <c r="AB165" s="109"/>
      <c r="AC165" s="109"/>
      <c r="AD165" s="109"/>
      <c r="AE165" s="109" t="s">
        <v>56</v>
      </c>
      <c r="AF165" s="109"/>
      <c r="AG165" s="109"/>
      <c r="AH165" s="109"/>
      <c r="AI165" s="109"/>
      <c r="AJ165" s="109"/>
      <c r="AK165" s="109"/>
      <c r="AL165" s="109"/>
      <c r="AM165" s="109"/>
      <c r="AN165" s="109"/>
      <c r="AO165" s="149">
        <f>AO154/1150574.09*100</f>
        <v>99.301732059688561</v>
      </c>
      <c r="AP165" s="149"/>
      <c r="AQ165" s="149"/>
      <c r="AR165" s="149"/>
      <c r="AS165" s="149"/>
      <c r="AT165" s="149"/>
      <c r="AU165" s="149"/>
      <c r="AV165" s="149"/>
      <c r="AW165" s="109"/>
      <c r="AX165" s="109"/>
      <c r="AY165" s="109"/>
      <c r="AZ165" s="109"/>
      <c r="BA165" s="109"/>
      <c r="BB165" s="109"/>
      <c r="BC165" s="109"/>
      <c r="BD165" s="109"/>
      <c r="BE165" s="106">
        <f t="shared" si="4"/>
        <v>99.301732059688561</v>
      </c>
      <c r="BF165" s="106"/>
      <c r="BG165" s="106"/>
      <c r="BH165" s="106"/>
      <c r="BI165" s="106"/>
      <c r="BJ165" s="106"/>
      <c r="BK165" s="106"/>
      <c r="BL165" s="106"/>
      <c r="BP165" s="55"/>
      <c r="BQ165" s="61"/>
      <c r="BR165" s="47"/>
      <c r="BS165" s="61"/>
      <c r="BT165" s="61"/>
      <c r="BU165" s="61"/>
      <c r="BV165" s="61"/>
      <c r="BW165" s="61"/>
      <c r="BX165" s="61"/>
      <c r="BY165" s="61"/>
      <c r="BZ165" s="61"/>
      <c r="CA165" s="61"/>
      <c r="CB165" s="47"/>
      <c r="CC165" s="47"/>
      <c r="CD165" s="47"/>
      <c r="CE165" s="47"/>
      <c r="CF165" s="47"/>
      <c r="CG165" s="47"/>
    </row>
    <row r="166" spans="1:85" ht="7.5" customHeight="1" x14ac:dyDescent="0.2">
      <c r="A166" s="31"/>
      <c r="B166" s="31"/>
      <c r="C166" s="31"/>
      <c r="D166" s="31"/>
      <c r="E166" s="31"/>
      <c r="F166" s="31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49"/>
      <c r="AP166" s="49"/>
      <c r="AQ166" s="49"/>
      <c r="AR166" s="49"/>
      <c r="AS166" s="49"/>
      <c r="AT166" s="49"/>
      <c r="AU166" s="49"/>
      <c r="AV166" s="49"/>
      <c r="AW166" s="31"/>
      <c r="AX166" s="31"/>
      <c r="AY166" s="31"/>
      <c r="AZ166" s="31"/>
      <c r="BA166" s="31"/>
      <c r="BB166" s="31"/>
      <c r="BC166" s="31"/>
      <c r="BD166" s="31"/>
      <c r="BE166" s="49"/>
      <c r="BF166" s="49"/>
      <c r="BG166" s="49"/>
      <c r="BH166" s="49"/>
      <c r="BI166" s="49"/>
      <c r="BJ166" s="49"/>
      <c r="BK166" s="49"/>
      <c r="BL166" s="49"/>
      <c r="BP166" s="55"/>
      <c r="BQ166" s="61"/>
      <c r="BR166" s="61"/>
      <c r="BS166" s="61"/>
      <c r="BT166" s="61"/>
      <c r="BU166" s="61"/>
      <c r="BV166" s="61"/>
      <c r="BW166" s="61"/>
      <c r="BX166" s="61"/>
      <c r="BY166" s="61"/>
      <c r="BZ166" s="61"/>
      <c r="CA166" s="61"/>
      <c r="CB166" s="47"/>
      <c r="CC166" s="47"/>
      <c r="CD166" s="47"/>
      <c r="CE166" s="47"/>
      <c r="CF166" s="47"/>
      <c r="CG166" s="47"/>
    </row>
    <row r="167" spans="1:85" ht="36" customHeight="1" x14ac:dyDescent="0.2">
      <c r="A167" s="109" t="s">
        <v>14</v>
      </c>
      <c r="B167" s="109"/>
      <c r="C167" s="109"/>
      <c r="D167" s="109"/>
      <c r="E167" s="109"/>
      <c r="F167" s="109"/>
      <c r="G167" s="109" t="s">
        <v>27</v>
      </c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 t="s">
        <v>2</v>
      </c>
      <c r="AA167" s="109"/>
      <c r="AB167" s="109"/>
      <c r="AC167" s="109"/>
      <c r="AD167" s="109"/>
      <c r="AE167" s="109" t="s">
        <v>1</v>
      </c>
      <c r="AF167" s="109"/>
      <c r="AG167" s="109"/>
      <c r="AH167" s="109"/>
      <c r="AI167" s="109"/>
      <c r="AJ167" s="109"/>
      <c r="AK167" s="109"/>
      <c r="AL167" s="109"/>
      <c r="AM167" s="109"/>
      <c r="AN167" s="109"/>
      <c r="AO167" s="109" t="s">
        <v>15</v>
      </c>
      <c r="AP167" s="109"/>
      <c r="AQ167" s="109"/>
      <c r="AR167" s="109"/>
      <c r="AS167" s="109"/>
      <c r="AT167" s="109"/>
      <c r="AU167" s="109"/>
      <c r="AV167" s="109"/>
      <c r="AW167" s="109" t="s">
        <v>16</v>
      </c>
      <c r="AX167" s="109"/>
      <c r="AY167" s="109"/>
      <c r="AZ167" s="109"/>
      <c r="BA167" s="109"/>
      <c r="BB167" s="109"/>
      <c r="BC167" s="109"/>
      <c r="BD167" s="109"/>
      <c r="BE167" s="109" t="s">
        <v>13</v>
      </c>
      <c r="BF167" s="109"/>
      <c r="BG167" s="109"/>
      <c r="BH167" s="109"/>
      <c r="BI167" s="109"/>
      <c r="BJ167" s="109"/>
      <c r="BK167" s="109"/>
      <c r="BL167" s="109"/>
      <c r="BP167" s="55"/>
      <c r="BQ167" s="61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47"/>
      <c r="CC167" s="47"/>
      <c r="CD167" s="47"/>
      <c r="CE167" s="47"/>
      <c r="CF167" s="47"/>
      <c r="CG167" s="47"/>
    </row>
    <row r="168" spans="1:85" ht="17.25" customHeight="1" x14ac:dyDescent="0.2">
      <c r="A168" s="109">
        <v>1</v>
      </c>
      <c r="B168" s="109"/>
      <c r="C168" s="109"/>
      <c r="D168" s="109"/>
      <c r="E168" s="109"/>
      <c r="F168" s="109"/>
      <c r="G168" s="109">
        <v>2</v>
      </c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>
        <v>3</v>
      </c>
      <c r="AA168" s="109"/>
      <c r="AB168" s="109"/>
      <c r="AC168" s="109"/>
      <c r="AD168" s="109"/>
      <c r="AE168" s="109">
        <v>4</v>
      </c>
      <c r="AF168" s="109"/>
      <c r="AG168" s="109"/>
      <c r="AH168" s="109"/>
      <c r="AI168" s="109"/>
      <c r="AJ168" s="109"/>
      <c r="AK168" s="109"/>
      <c r="AL168" s="109"/>
      <c r="AM168" s="109"/>
      <c r="AN168" s="109"/>
      <c r="AO168" s="109">
        <v>5</v>
      </c>
      <c r="AP168" s="109"/>
      <c r="AQ168" s="109"/>
      <c r="AR168" s="109"/>
      <c r="AS168" s="109"/>
      <c r="AT168" s="109"/>
      <c r="AU168" s="109"/>
      <c r="AV168" s="109"/>
      <c r="AW168" s="109">
        <v>6</v>
      </c>
      <c r="AX168" s="109"/>
      <c r="AY168" s="109"/>
      <c r="AZ168" s="109"/>
      <c r="BA168" s="109"/>
      <c r="BB168" s="109"/>
      <c r="BC168" s="109"/>
      <c r="BD168" s="109"/>
      <c r="BE168" s="109">
        <v>7</v>
      </c>
      <c r="BF168" s="109"/>
      <c r="BG168" s="109"/>
      <c r="BH168" s="109"/>
      <c r="BI168" s="109"/>
      <c r="BJ168" s="109"/>
      <c r="BK168" s="109"/>
      <c r="BL168" s="109"/>
      <c r="BP168" s="55"/>
      <c r="BQ168" s="61"/>
      <c r="BR168" s="61"/>
      <c r="BS168" s="61"/>
      <c r="BT168" s="61"/>
      <c r="BU168" s="61"/>
      <c r="BV168" s="61"/>
      <c r="BW168" s="61"/>
      <c r="BX168" s="61"/>
      <c r="BY168" s="61"/>
      <c r="BZ168" s="61"/>
      <c r="CA168" s="61"/>
      <c r="CB168" s="47"/>
      <c r="CC168" s="47"/>
      <c r="CD168" s="47"/>
      <c r="CE168" s="47"/>
      <c r="CF168" s="47"/>
      <c r="CG168" s="47"/>
    </row>
    <row r="169" spans="1:85" ht="18" customHeight="1" x14ac:dyDescent="0.2">
      <c r="A169" s="109"/>
      <c r="B169" s="109"/>
      <c r="C169" s="109"/>
      <c r="D169" s="109"/>
      <c r="E169" s="109"/>
      <c r="F169" s="109"/>
      <c r="G169" s="204" t="s">
        <v>69</v>
      </c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  <c r="AH169" s="204"/>
      <c r="AI169" s="204"/>
      <c r="AJ169" s="204"/>
      <c r="AK169" s="204"/>
      <c r="AL169" s="204"/>
      <c r="AM169" s="204"/>
      <c r="AN169" s="204"/>
      <c r="AO169" s="204"/>
      <c r="AP169" s="204"/>
      <c r="AQ169" s="204"/>
      <c r="AR169" s="204"/>
      <c r="AS169" s="204"/>
      <c r="AT169" s="204"/>
      <c r="AU169" s="204"/>
      <c r="AV169" s="204"/>
      <c r="AW169" s="109"/>
      <c r="AX169" s="109"/>
      <c r="AY169" s="109"/>
      <c r="AZ169" s="109"/>
      <c r="BA169" s="109"/>
      <c r="BB169" s="109"/>
      <c r="BC169" s="109"/>
      <c r="BD169" s="109"/>
      <c r="BE169" s="109"/>
      <c r="BF169" s="109"/>
      <c r="BG169" s="109"/>
      <c r="BH169" s="109"/>
      <c r="BI169" s="109"/>
      <c r="BJ169" s="109"/>
      <c r="BK169" s="109"/>
      <c r="BL169" s="109"/>
      <c r="BP169" s="55"/>
      <c r="BQ169" s="61"/>
      <c r="BR169" s="61"/>
      <c r="BS169" s="61"/>
      <c r="BT169" s="61"/>
      <c r="BU169" s="61"/>
      <c r="BV169" s="61"/>
      <c r="BW169" s="61"/>
      <c r="BX169" s="61"/>
      <c r="BY169" s="61"/>
      <c r="BZ169" s="61"/>
      <c r="CA169" s="61"/>
      <c r="CB169" s="47"/>
      <c r="CC169" s="47"/>
      <c r="CD169" s="47"/>
      <c r="CE169" s="47"/>
      <c r="CF169" s="47"/>
      <c r="CG169" s="47"/>
    </row>
    <row r="170" spans="1:85" ht="18" customHeight="1" x14ac:dyDescent="0.2">
      <c r="A170" s="109"/>
      <c r="B170" s="109"/>
      <c r="C170" s="109"/>
      <c r="D170" s="109"/>
      <c r="E170" s="109"/>
      <c r="F170" s="109"/>
      <c r="G170" s="204" t="s">
        <v>45</v>
      </c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109"/>
      <c r="AA170" s="109"/>
      <c r="AB170" s="109"/>
      <c r="AC170" s="109"/>
      <c r="AD170" s="109"/>
      <c r="AE170" s="109"/>
      <c r="AF170" s="109"/>
      <c r="AG170" s="109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  <c r="AV170" s="109"/>
      <c r="AW170" s="109"/>
      <c r="AX170" s="109"/>
      <c r="AY170" s="109"/>
      <c r="AZ170" s="109"/>
      <c r="BA170" s="109"/>
      <c r="BB170" s="109"/>
      <c r="BC170" s="109"/>
      <c r="BD170" s="109"/>
      <c r="BE170" s="109"/>
      <c r="BF170" s="109"/>
      <c r="BG170" s="109"/>
      <c r="BH170" s="109"/>
      <c r="BI170" s="109"/>
      <c r="BJ170" s="109"/>
      <c r="BK170" s="109"/>
      <c r="BL170" s="109"/>
      <c r="BP170" s="55"/>
      <c r="BQ170" s="61"/>
      <c r="BR170" s="61"/>
      <c r="BS170" s="61"/>
      <c r="BT170" s="61"/>
      <c r="BU170" s="61"/>
      <c r="BV170" s="61"/>
      <c r="BW170" s="61"/>
      <c r="BX170" s="61"/>
      <c r="BY170" s="61"/>
      <c r="BZ170" s="61"/>
      <c r="CA170" s="61"/>
      <c r="CB170" s="47"/>
      <c r="CC170" s="47"/>
      <c r="CD170" s="47"/>
      <c r="CE170" s="47"/>
      <c r="CF170" s="47"/>
      <c r="CG170" s="47"/>
    </row>
    <row r="171" spans="1:85" ht="18" customHeight="1" x14ac:dyDescent="0.2">
      <c r="A171" s="109"/>
      <c r="B171" s="109"/>
      <c r="C171" s="109"/>
      <c r="D171" s="109"/>
      <c r="E171" s="109"/>
      <c r="F171" s="109"/>
      <c r="G171" s="169" t="s">
        <v>81</v>
      </c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09" t="s">
        <v>46</v>
      </c>
      <c r="AA171" s="109"/>
      <c r="AB171" s="109"/>
      <c r="AC171" s="109"/>
      <c r="AD171" s="109"/>
      <c r="AE171" s="109" t="s">
        <v>55</v>
      </c>
      <c r="AF171" s="109"/>
      <c r="AG171" s="109"/>
      <c r="AH171" s="109"/>
      <c r="AI171" s="109"/>
      <c r="AJ171" s="109"/>
      <c r="AK171" s="109"/>
      <c r="AL171" s="109"/>
      <c r="AM171" s="109"/>
      <c r="AN171" s="109"/>
      <c r="AO171" s="136">
        <f>AO172+AO173+AO174</f>
        <v>156586871.00000006</v>
      </c>
      <c r="AP171" s="137"/>
      <c r="AQ171" s="137"/>
      <c r="AR171" s="137"/>
      <c r="AS171" s="137"/>
      <c r="AT171" s="137"/>
      <c r="AU171" s="137"/>
      <c r="AV171" s="138"/>
      <c r="AW171" s="109"/>
      <c r="AX171" s="109"/>
      <c r="AY171" s="109"/>
      <c r="AZ171" s="109"/>
      <c r="BA171" s="109"/>
      <c r="BB171" s="109"/>
      <c r="BC171" s="109"/>
      <c r="BD171" s="109"/>
      <c r="BE171" s="111">
        <f>AO171+AW171</f>
        <v>156586871.00000006</v>
      </c>
      <c r="BF171" s="111"/>
      <c r="BG171" s="111"/>
      <c r="BH171" s="111"/>
      <c r="BI171" s="111"/>
      <c r="BJ171" s="111"/>
      <c r="BK171" s="111"/>
      <c r="BL171" s="111"/>
      <c r="BP171" s="55"/>
      <c r="BQ171" s="61"/>
      <c r="BR171" s="67"/>
      <c r="BS171" s="61"/>
      <c r="BT171" s="61"/>
      <c r="BU171" s="61"/>
      <c r="BV171" s="61"/>
      <c r="BW171" s="61"/>
      <c r="BX171" s="61"/>
      <c r="BY171" s="61"/>
      <c r="BZ171" s="61"/>
      <c r="CA171" s="61"/>
      <c r="CB171" s="47"/>
      <c r="CC171" s="47"/>
      <c r="CD171" s="47"/>
      <c r="CE171" s="47"/>
      <c r="CF171" s="47"/>
      <c r="CG171" s="47"/>
    </row>
    <row r="172" spans="1:85" ht="18.75" customHeight="1" x14ac:dyDescent="0.2">
      <c r="A172" s="109"/>
      <c r="B172" s="109"/>
      <c r="C172" s="109"/>
      <c r="D172" s="109"/>
      <c r="E172" s="109"/>
      <c r="F172" s="109"/>
      <c r="G172" s="169" t="s">
        <v>153</v>
      </c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09" t="s">
        <v>46</v>
      </c>
      <c r="AA172" s="109"/>
      <c r="AB172" s="109"/>
      <c r="AC172" s="109"/>
      <c r="AD172" s="109"/>
      <c r="AE172" s="109" t="s">
        <v>105</v>
      </c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36">
        <f>(46.62+1447+40.49+76.94+9004.12-595.099+10189.28+64479.1-2858+858-6150+90.95+187.07+1453.32+66.21+671.77+42281.87+2770.66+21.13+54.52+148.08+718.19+789.54+179.45+674.61+200+220+500)*1000</f>
        <v>127565821.00000004</v>
      </c>
      <c r="AP172" s="137"/>
      <c r="AQ172" s="137"/>
      <c r="AR172" s="137"/>
      <c r="AS172" s="137"/>
      <c r="AT172" s="137"/>
      <c r="AU172" s="137"/>
      <c r="AV172" s="138"/>
      <c r="AW172" s="109"/>
      <c r="AX172" s="109"/>
      <c r="AY172" s="109"/>
      <c r="AZ172" s="109"/>
      <c r="BA172" s="109"/>
      <c r="BB172" s="109"/>
      <c r="BC172" s="109"/>
      <c r="BD172" s="109"/>
      <c r="BE172" s="111">
        <f t="shared" ref="BE172:BE193" si="5">AO172+AW172</f>
        <v>127565821.00000004</v>
      </c>
      <c r="BF172" s="111"/>
      <c r="BG172" s="111"/>
      <c r="BH172" s="111"/>
      <c r="BI172" s="111"/>
      <c r="BJ172" s="111"/>
      <c r="BK172" s="111"/>
      <c r="BL172" s="111"/>
      <c r="BP172" s="55"/>
      <c r="BQ172" s="61"/>
      <c r="BR172" s="47"/>
      <c r="BS172" s="61"/>
      <c r="BT172" s="84"/>
      <c r="BU172" s="61"/>
      <c r="BV172" s="47"/>
      <c r="BW172" s="61"/>
      <c r="BX172" s="61"/>
      <c r="BY172" s="61"/>
      <c r="BZ172" s="61"/>
      <c r="CA172" s="61"/>
      <c r="CB172" s="47"/>
      <c r="CC172" s="47"/>
      <c r="CD172" s="47"/>
      <c r="CE172" s="47"/>
      <c r="CF172" s="47"/>
      <c r="CG172" s="47"/>
    </row>
    <row r="173" spans="1:85" ht="18" customHeight="1" x14ac:dyDescent="0.2">
      <c r="A173" s="109"/>
      <c r="B173" s="109"/>
      <c r="C173" s="109"/>
      <c r="D173" s="109"/>
      <c r="E173" s="109"/>
      <c r="F173" s="109"/>
      <c r="G173" s="169" t="s">
        <v>108</v>
      </c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09" t="s">
        <v>46</v>
      </c>
      <c r="AA173" s="109"/>
      <c r="AB173" s="109"/>
      <c r="AC173" s="109"/>
      <c r="AD173" s="109"/>
      <c r="AE173" s="109" t="s">
        <v>105</v>
      </c>
      <c r="AF173" s="109"/>
      <c r="AG173" s="109"/>
      <c r="AH173" s="109"/>
      <c r="AI173" s="109"/>
      <c r="AJ173" s="109"/>
      <c r="AK173" s="109"/>
      <c r="AL173" s="109"/>
      <c r="AM173" s="109"/>
      <c r="AN173" s="109"/>
      <c r="AO173" s="136">
        <f>(7289.57+1638.98+463.78+10470.72+300)*1000</f>
        <v>20163050</v>
      </c>
      <c r="AP173" s="137"/>
      <c r="AQ173" s="137"/>
      <c r="AR173" s="137"/>
      <c r="AS173" s="137"/>
      <c r="AT173" s="137"/>
      <c r="AU173" s="137"/>
      <c r="AV173" s="138"/>
      <c r="AW173" s="109"/>
      <c r="AX173" s="109"/>
      <c r="AY173" s="109"/>
      <c r="AZ173" s="109"/>
      <c r="BA173" s="109"/>
      <c r="BB173" s="109"/>
      <c r="BC173" s="109"/>
      <c r="BD173" s="109"/>
      <c r="BE173" s="111">
        <f t="shared" si="5"/>
        <v>20163050</v>
      </c>
      <c r="BF173" s="111"/>
      <c r="BG173" s="111"/>
      <c r="BH173" s="111"/>
      <c r="BI173" s="111"/>
      <c r="BJ173" s="111"/>
      <c r="BK173" s="111"/>
      <c r="BL173" s="111"/>
      <c r="BP173" s="55"/>
      <c r="BQ173" s="61"/>
      <c r="BR173" s="47"/>
      <c r="BS173" s="67"/>
      <c r="BT173" s="84"/>
      <c r="BU173" s="61"/>
      <c r="BV173" s="47"/>
      <c r="BW173" s="61"/>
      <c r="BX173" s="61"/>
      <c r="BY173" s="61"/>
      <c r="BZ173" s="61"/>
      <c r="CA173" s="61"/>
      <c r="CB173" s="47"/>
      <c r="CC173" s="47"/>
      <c r="CD173" s="47"/>
      <c r="CE173" s="47"/>
      <c r="CF173" s="47"/>
      <c r="CG173" s="47"/>
    </row>
    <row r="174" spans="1:85" ht="18" customHeight="1" x14ac:dyDescent="0.2">
      <c r="A174" s="109"/>
      <c r="B174" s="109"/>
      <c r="C174" s="109"/>
      <c r="D174" s="109"/>
      <c r="E174" s="109"/>
      <c r="F174" s="109"/>
      <c r="G174" s="304" t="s">
        <v>217</v>
      </c>
      <c r="H174" s="305"/>
      <c r="I174" s="305"/>
      <c r="J174" s="305"/>
      <c r="K174" s="305"/>
      <c r="L174" s="305"/>
      <c r="M174" s="305"/>
      <c r="N174" s="305"/>
      <c r="O174" s="305"/>
      <c r="P174" s="305"/>
      <c r="Q174" s="305"/>
      <c r="R174" s="305"/>
      <c r="S174" s="305"/>
      <c r="T174" s="305"/>
      <c r="U174" s="305"/>
      <c r="V174" s="305"/>
      <c r="W174" s="305"/>
      <c r="X174" s="305"/>
      <c r="Y174" s="306"/>
      <c r="Z174" s="109" t="s">
        <v>46</v>
      </c>
      <c r="AA174" s="109"/>
      <c r="AB174" s="109"/>
      <c r="AC174" s="109"/>
      <c r="AD174" s="109"/>
      <c r="AE174" s="109" t="s">
        <v>105</v>
      </c>
      <c r="AF174" s="109"/>
      <c r="AG174" s="109"/>
      <c r="AH174" s="109"/>
      <c r="AI174" s="109"/>
      <c r="AJ174" s="109"/>
      <c r="AK174" s="109"/>
      <c r="AL174" s="109"/>
      <c r="AM174" s="109"/>
      <c r="AN174" s="109"/>
      <c r="AO174" s="136">
        <f>2858000+4000000+2000000</f>
        <v>8858000</v>
      </c>
      <c r="AP174" s="137"/>
      <c r="AQ174" s="137"/>
      <c r="AR174" s="137"/>
      <c r="AS174" s="137"/>
      <c r="AT174" s="137"/>
      <c r="AU174" s="137"/>
      <c r="AV174" s="138"/>
      <c r="AW174" s="109"/>
      <c r="AX174" s="109"/>
      <c r="AY174" s="109"/>
      <c r="AZ174" s="109"/>
      <c r="BA174" s="109"/>
      <c r="BB174" s="109"/>
      <c r="BC174" s="109"/>
      <c r="BD174" s="109"/>
      <c r="BE174" s="111">
        <f>AO174+AW174</f>
        <v>8858000</v>
      </c>
      <c r="BF174" s="111"/>
      <c r="BG174" s="111"/>
      <c r="BH174" s="111"/>
      <c r="BI174" s="111"/>
      <c r="BJ174" s="111"/>
      <c r="BK174" s="111"/>
      <c r="BL174" s="111"/>
      <c r="BP174" s="55"/>
      <c r="BQ174" s="61"/>
      <c r="BR174" s="47"/>
      <c r="BS174" s="67"/>
      <c r="BT174" s="84"/>
      <c r="BU174" s="61"/>
      <c r="BV174" s="47"/>
      <c r="BW174" s="61"/>
      <c r="BX174" s="61"/>
      <c r="BY174" s="61"/>
      <c r="BZ174" s="61"/>
      <c r="CA174" s="61"/>
      <c r="CB174" s="47"/>
      <c r="CC174" s="47"/>
      <c r="CD174" s="47"/>
      <c r="CE174" s="47"/>
      <c r="CF174" s="47"/>
      <c r="CG174" s="47"/>
    </row>
    <row r="175" spans="1:85" ht="18" customHeight="1" x14ac:dyDescent="0.2">
      <c r="A175" s="109"/>
      <c r="B175" s="109"/>
      <c r="C175" s="109"/>
      <c r="D175" s="109"/>
      <c r="E175" s="109"/>
      <c r="F175" s="109"/>
      <c r="G175" s="204" t="s">
        <v>48</v>
      </c>
      <c r="H175" s="204"/>
      <c r="I175" s="204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109"/>
      <c r="BC175" s="109"/>
      <c r="BD175" s="109"/>
      <c r="BE175" s="106"/>
      <c r="BF175" s="106"/>
      <c r="BG175" s="106"/>
      <c r="BH175" s="106"/>
      <c r="BI175" s="106"/>
      <c r="BJ175" s="106"/>
      <c r="BK175" s="106"/>
      <c r="BL175" s="106"/>
      <c r="BP175" s="55"/>
      <c r="BQ175" s="61"/>
      <c r="BR175" s="47"/>
      <c r="BS175" s="61"/>
      <c r="BT175" s="61"/>
      <c r="BU175" s="61"/>
      <c r="BV175" s="61"/>
      <c r="BW175" s="61"/>
      <c r="BX175" s="61"/>
      <c r="BY175" s="61"/>
      <c r="BZ175" s="61"/>
      <c r="CA175" s="61"/>
      <c r="CB175" s="47"/>
      <c r="CC175" s="47"/>
      <c r="CD175" s="47"/>
      <c r="CE175" s="47"/>
      <c r="CF175" s="47"/>
      <c r="CG175" s="47"/>
    </row>
    <row r="176" spans="1:85" ht="42.75" customHeight="1" x14ac:dyDescent="0.2">
      <c r="A176" s="109"/>
      <c r="B176" s="109"/>
      <c r="C176" s="109"/>
      <c r="D176" s="109"/>
      <c r="E176" s="109"/>
      <c r="F176" s="109"/>
      <c r="G176" s="292" t="s">
        <v>156</v>
      </c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109" t="s">
        <v>114</v>
      </c>
      <c r="AA176" s="109"/>
      <c r="AB176" s="109"/>
      <c r="AC176" s="109"/>
      <c r="AD176" s="109"/>
      <c r="AE176" s="109" t="s">
        <v>105</v>
      </c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92">
        <f>85.076-6.446</f>
        <v>78.63</v>
      </c>
      <c r="AP176" s="193">
        <f t="shared" ref="AP176:AV176" si="6">87.8</f>
        <v>87.8</v>
      </c>
      <c r="AQ176" s="193">
        <f t="shared" si="6"/>
        <v>87.8</v>
      </c>
      <c r="AR176" s="193">
        <f t="shared" si="6"/>
        <v>87.8</v>
      </c>
      <c r="AS176" s="193">
        <f t="shared" si="6"/>
        <v>87.8</v>
      </c>
      <c r="AT176" s="193">
        <f t="shared" si="6"/>
        <v>87.8</v>
      </c>
      <c r="AU176" s="193">
        <f t="shared" si="6"/>
        <v>87.8</v>
      </c>
      <c r="AV176" s="194">
        <f t="shared" si="6"/>
        <v>87.8</v>
      </c>
      <c r="AW176" s="106"/>
      <c r="AX176" s="106"/>
      <c r="AY176" s="106"/>
      <c r="AZ176" s="106"/>
      <c r="BA176" s="106"/>
      <c r="BB176" s="106"/>
      <c r="BC176" s="106"/>
      <c r="BD176" s="106"/>
      <c r="BE176" s="106">
        <f t="shared" si="5"/>
        <v>78.63</v>
      </c>
      <c r="BF176" s="106"/>
      <c r="BG176" s="106"/>
      <c r="BH176" s="106"/>
      <c r="BI176" s="106"/>
      <c r="BJ176" s="106"/>
      <c r="BK176" s="106"/>
      <c r="BL176" s="106"/>
      <c r="BP176" s="55"/>
      <c r="BQ176" s="61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  <c r="CC176" s="47"/>
      <c r="CD176" s="47"/>
      <c r="CE176" s="47"/>
      <c r="CF176" s="47"/>
      <c r="CG176" s="47"/>
    </row>
    <row r="177" spans="1:85" ht="34.5" customHeight="1" x14ac:dyDescent="0.25">
      <c r="A177" s="109"/>
      <c r="B177" s="109"/>
      <c r="C177" s="109"/>
      <c r="D177" s="109"/>
      <c r="E177" s="109"/>
      <c r="F177" s="109"/>
      <c r="G177" s="169" t="s">
        <v>154</v>
      </c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09" t="s">
        <v>114</v>
      </c>
      <c r="AA177" s="109"/>
      <c r="AB177" s="109"/>
      <c r="AC177" s="109"/>
      <c r="AD177" s="109"/>
      <c r="AE177" s="109" t="s">
        <v>105</v>
      </c>
      <c r="AF177" s="109"/>
      <c r="AG177" s="109"/>
      <c r="AH177" s="109"/>
      <c r="AI177" s="109"/>
      <c r="AJ177" s="109"/>
      <c r="AK177" s="109"/>
      <c r="AL177" s="109"/>
      <c r="AM177" s="109"/>
      <c r="AN177" s="109"/>
      <c r="AO177" s="158">
        <f t="shared" ref="AO177:AV177" si="7">(287.03+8.36)*1000000/1000</f>
        <v>295390</v>
      </c>
      <c r="AP177" s="159">
        <f t="shared" si="7"/>
        <v>295390</v>
      </c>
      <c r="AQ177" s="159">
        <f t="shared" si="7"/>
        <v>295390</v>
      </c>
      <c r="AR177" s="159">
        <f t="shared" si="7"/>
        <v>295390</v>
      </c>
      <c r="AS177" s="159">
        <f t="shared" si="7"/>
        <v>295390</v>
      </c>
      <c r="AT177" s="159">
        <f t="shared" si="7"/>
        <v>295390</v>
      </c>
      <c r="AU177" s="159">
        <f t="shared" si="7"/>
        <v>295390</v>
      </c>
      <c r="AV177" s="160">
        <f t="shared" si="7"/>
        <v>295390</v>
      </c>
      <c r="AW177" s="106"/>
      <c r="AX177" s="106"/>
      <c r="AY177" s="106"/>
      <c r="AZ177" s="106"/>
      <c r="BA177" s="106"/>
      <c r="BB177" s="106"/>
      <c r="BC177" s="106"/>
      <c r="BD177" s="106"/>
      <c r="BE177" s="106">
        <f t="shared" si="5"/>
        <v>295390</v>
      </c>
      <c r="BF177" s="106"/>
      <c r="BG177" s="106"/>
      <c r="BH177" s="106"/>
      <c r="BI177" s="106"/>
      <c r="BJ177" s="106"/>
      <c r="BK177" s="106"/>
      <c r="BL177" s="106"/>
      <c r="BP177" s="55"/>
      <c r="BQ177" s="61"/>
      <c r="BR177" s="85"/>
      <c r="BS177" s="86"/>
      <c r="BT177" s="86"/>
      <c r="BU177" s="86"/>
      <c r="BV177" s="86"/>
      <c r="BW177" s="86"/>
      <c r="BX177" s="86"/>
      <c r="BY177" s="86"/>
      <c r="BZ177" s="86"/>
      <c r="CA177" s="76"/>
      <c r="CB177" s="76"/>
      <c r="CC177" s="47"/>
      <c r="CD177" s="47"/>
      <c r="CE177" s="47"/>
      <c r="CF177" s="47"/>
      <c r="CG177" s="47"/>
    </row>
    <row r="178" spans="1:85" ht="20.25" customHeight="1" x14ac:dyDescent="0.2">
      <c r="A178" s="109"/>
      <c r="B178" s="109"/>
      <c r="C178" s="109"/>
      <c r="D178" s="109"/>
      <c r="E178" s="109"/>
      <c r="F178" s="109"/>
      <c r="G178" s="169" t="s">
        <v>146</v>
      </c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09" t="s">
        <v>115</v>
      </c>
      <c r="AA178" s="109"/>
      <c r="AB178" s="109"/>
      <c r="AC178" s="109"/>
      <c r="AD178" s="109"/>
      <c r="AE178" s="109" t="s">
        <v>105</v>
      </c>
      <c r="AF178" s="109"/>
      <c r="AG178" s="109"/>
      <c r="AH178" s="109"/>
      <c r="AI178" s="109"/>
      <c r="AJ178" s="109"/>
      <c r="AK178" s="109"/>
      <c r="AL178" s="109"/>
      <c r="AM178" s="109"/>
      <c r="AN178" s="109"/>
      <c r="AO178" s="152">
        <v>125</v>
      </c>
      <c r="AP178" s="153">
        <v>125</v>
      </c>
      <c r="AQ178" s="153">
        <v>125</v>
      </c>
      <c r="AR178" s="153">
        <v>125</v>
      </c>
      <c r="AS178" s="153">
        <v>125</v>
      </c>
      <c r="AT178" s="153">
        <v>125</v>
      </c>
      <c r="AU178" s="153">
        <v>125</v>
      </c>
      <c r="AV178" s="154">
        <v>125</v>
      </c>
      <c r="AW178" s="109"/>
      <c r="AX178" s="109"/>
      <c r="AY178" s="109"/>
      <c r="AZ178" s="109"/>
      <c r="BA178" s="109"/>
      <c r="BB178" s="109"/>
      <c r="BC178" s="109"/>
      <c r="BD178" s="109"/>
      <c r="BE178" s="202">
        <f t="shared" si="5"/>
        <v>125</v>
      </c>
      <c r="BF178" s="202"/>
      <c r="BG178" s="202"/>
      <c r="BH178" s="202"/>
      <c r="BI178" s="202"/>
      <c r="BJ178" s="202"/>
      <c r="BK178" s="202"/>
      <c r="BL178" s="202"/>
      <c r="BP178" s="55"/>
      <c r="BQ178" s="61"/>
      <c r="BR178" s="76"/>
      <c r="BS178" s="76"/>
      <c r="BT178" s="76"/>
      <c r="BU178" s="76"/>
      <c r="BV178" s="76"/>
      <c r="BW178" s="76"/>
      <c r="BX178" s="76"/>
      <c r="BY178" s="76"/>
      <c r="BZ178" s="76"/>
      <c r="CA178" s="76"/>
      <c r="CB178" s="76"/>
      <c r="CC178" s="47"/>
      <c r="CD178" s="47"/>
      <c r="CE178" s="47"/>
      <c r="CF178" s="47"/>
      <c r="CG178" s="47"/>
    </row>
    <row r="179" spans="1:85" ht="18" customHeight="1" x14ac:dyDescent="0.2">
      <c r="A179" s="109"/>
      <c r="B179" s="109"/>
      <c r="C179" s="109"/>
      <c r="D179" s="109"/>
      <c r="E179" s="109"/>
      <c r="F179" s="109"/>
      <c r="G179" s="169" t="s">
        <v>109</v>
      </c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09" t="s">
        <v>114</v>
      </c>
      <c r="AA179" s="109"/>
      <c r="AB179" s="109"/>
      <c r="AC179" s="109"/>
      <c r="AD179" s="109"/>
      <c r="AE179" s="109" t="s">
        <v>105</v>
      </c>
      <c r="AF179" s="109"/>
      <c r="AG179" s="109"/>
      <c r="AH179" s="109"/>
      <c r="AI179" s="109"/>
      <c r="AJ179" s="109"/>
      <c r="AK179" s="109"/>
      <c r="AL179" s="109"/>
      <c r="AM179" s="109"/>
      <c r="AN179" s="109"/>
      <c r="AO179" s="182">
        <f t="shared" ref="AO179:AV179" si="8">33588/1000</f>
        <v>33.588000000000001</v>
      </c>
      <c r="AP179" s="183">
        <f t="shared" si="8"/>
        <v>33.588000000000001</v>
      </c>
      <c r="AQ179" s="183">
        <f t="shared" si="8"/>
        <v>33.588000000000001</v>
      </c>
      <c r="AR179" s="183">
        <f t="shared" si="8"/>
        <v>33.588000000000001</v>
      </c>
      <c r="AS179" s="183">
        <f t="shared" si="8"/>
        <v>33.588000000000001</v>
      </c>
      <c r="AT179" s="183">
        <f t="shared" si="8"/>
        <v>33.588000000000001</v>
      </c>
      <c r="AU179" s="183">
        <f t="shared" si="8"/>
        <v>33.588000000000001</v>
      </c>
      <c r="AV179" s="184">
        <f t="shared" si="8"/>
        <v>33.588000000000001</v>
      </c>
      <c r="AW179" s="106"/>
      <c r="AX179" s="106"/>
      <c r="AY179" s="106"/>
      <c r="AZ179" s="106"/>
      <c r="BA179" s="106"/>
      <c r="BB179" s="106"/>
      <c r="BC179" s="106"/>
      <c r="BD179" s="106"/>
      <c r="BE179" s="106">
        <f t="shared" si="5"/>
        <v>33.588000000000001</v>
      </c>
      <c r="BF179" s="106"/>
      <c r="BG179" s="106"/>
      <c r="BH179" s="106"/>
      <c r="BI179" s="106"/>
      <c r="BJ179" s="106"/>
      <c r="BK179" s="106"/>
      <c r="BL179" s="106"/>
      <c r="BP179" s="55"/>
      <c r="BQ179" s="61"/>
      <c r="BR179" s="76"/>
      <c r="BS179" s="76"/>
      <c r="BT179" s="76"/>
      <c r="BU179" s="76"/>
      <c r="BV179" s="76"/>
      <c r="BW179" s="76"/>
      <c r="BX179" s="76"/>
      <c r="BY179" s="76"/>
      <c r="BZ179" s="76"/>
      <c r="CA179" s="76"/>
      <c r="CB179" s="76"/>
      <c r="CC179" s="47"/>
      <c r="CD179" s="47"/>
      <c r="CE179" s="47"/>
      <c r="CF179" s="47"/>
      <c r="CG179" s="47"/>
    </row>
    <row r="180" spans="1:85" ht="18" customHeight="1" x14ac:dyDescent="0.2">
      <c r="A180" s="109"/>
      <c r="B180" s="109"/>
      <c r="C180" s="109"/>
      <c r="D180" s="109"/>
      <c r="E180" s="109"/>
      <c r="F180" s="109"/>
      <c r="G180" s="126" t="s">
        <v>214</v>
      </c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8"/>
      <c r="Z180" s="129" t="s">
        <v>215</v>
      </c>
      <c r="AA180" s="130"/>
      <c r="AB180" s="130"/>
      <c r="AC180" s="130"/>
      <c r="AD180" s="131"/>
      <c r="AE180" s="109" t="s">
        <v>105</v>
      </c>
      <c r="AF180" s="109"/>
      <c r="AG180" s="109"/>
      <c r="AH180" s="109"/>
      <c r="AI180" s="109"/>
      <c r="AJ180" s="109"/>
      <c r="AK180" s="109"/>
      <c r="AL180" s="109"/>
      <c r="AM180" s="109"/>
      <c r="AN180" s="109"/>
      <c r="AO180" s="182">
        <f>630+888.8+2500</f>
        <v>4018.8</v>
      </c>
      <c r="AP180" s="183"/>
      <c r="AQ180" s="183"/>
      <c r="AR180" s="183"/>
      <c r="AS180" s="183"/>
      <c r="AT180" s="183"/>
      <c r="AU180" s="183"/>
      <c r="AV180" s="184"/>
      <c r="AW180" s="106"/>
      <c r="AX180" s="106"/>
      <c r="AY180" s="106"/>
      <c r="AZ180" s="106"/>
      <c r="BA180" s="106"/>
      <c r="BB180" s="106"/>
      <c r="BC180" s="106"/>
      <c r="BD180" s="106"/>
      <c r="BE180" s="106">
        <f>AO180+AW180</f>
        <v>4018.8</v>
      </c>
      <c r="BF180" s="106"/>
      <c r="BG180" s="106"/>
      <c r="BH180" s="106"/>
      <c r="BI180" s="106"/>
      <c r="BJ180" s="106"/>
      <c r="BK180" s="106"/>
      <c r="BL180" s="106"/>
      <c r="BP180" s="55"/>
      <c r="BQ180" s="61"/>
      <c r="BR180" s="76" t="s">
        <v>235</v>
      </c>
      <c r="BS180" s="76"/>
      <c r="BT180" s="76"/>
      <c r="BU180" s="76"/>
      <c r="BV180" s="76"/>
      <c r="BW180" s="76"/>
      <c r="BX180" s="76"/>
      <c r="BY180" s="76"/>
      <c r="BZ180" s="76"/>
      <c r="CA180" s="76"/>
      <c r="CB180" s="76"/>
      <c r="CC180" s="47"/>
      <c r="CD180" s="47"/>
      <c r="CE180" s="47"/>
      <c r="CF180" s="47"/>
      <c r="CG180" s="47"/>
    </row>
    <row r="181" spans="1:85" ht="18" customHeight="1" x14ac:dyDescent="0.2">
      <c r="A181" s="109"/>
      <c r="B181" s="109"/>
      <c r="C181" s="109"/>
      <c r="D181" s="109"/>
      <c r="E181" s="109"/>
      <c r="F181" s="109"/>
      <c r="G181" s="204" t="s">
        <v>49</v>
      </c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109"/>
      <c r="AA181" s="109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6"/>
      <c r="BF181" s="106"/>
      <c r="BG181" s="106"/>
      <c r="BH181" s="106"/>
      <c r="BI181" s="106"/>
      <c r="BJ181" s="106"/>
      <c r="BK181" s="106"/>
      <c r="BL181" s="106"/>
      <c r="BP181" s="55"/>
      <c r="BQ181" s="61"/>
      <c r="BR181" s="76"/>
      <c r="BS181" s="47"/>
      <c r="BT181" s="76"/>
      <c r="BU181" s="76"/>
      <c r="BV181" s="76"/>
      <c r="BW181" s="76"/>
      <c r="BX181" s="76"/>
      <c r="BY181" s="76"/>
      <c r="BZ181" s="76"/>
      <c r="CA181" s="76"/>
      <c r="CB181" s="76"/>
      <c r="CC181" s="47"/>
      <c r="CD181" s="47"/>
      <c r="CE181" s="47"/>
      <c r="CF181" s="47"/>
      <c r="CG181" s="47"/>
    </row>
    <row r="182" spans="1:85" ht="32.25" customHeight="1" x14ac:dyDescent="0.2">
      <c r="A182" s="109"/>
      <c r="B182" s="109"/>
      <c r="C182" s="109"/>
      <c r="D182" s="109"/>
      <c r="E182" s="109"/>
      <c r="F182" s="109"/>
      <c r="G182" s="292" t="s">
        <v>155</v>
      </c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109" t="s">
        <v>46</v>
      </c>
      <c r="AA182" s="109"/>
      <c r="AB182" s="109"/>
      <c r="AC182" s="109"/>
      <c r="AD182" s="109"/>
      <c r="AE182" s="109" t="s">
        <v>56</v>
      </c>
      <c r="AF182" s="109"/>
      <c r="AG182" s="109"/>
      <c r="AH182" s="109"/>
      <c r="AI182" s="109"/>
      <c r="AJ182" s="109"/>
      <c r="AK182" s="109"/>
      <c r="AL182" s="109"/>
      <c r="AM182" s="109"/>
      <c r="AN182" s="109"/>
      <c r="AO182" s="136">
        <f>(64479.1-2858+858-6150)*1000/(AO176*1000)</f>
        <v>716.38178812158208</v>
      </c>
      <c r="AP182" s="137"/>
      <c r="AQ182" s="137"/>
      <c r="AR182" s="137"/>
      <c r="AS182" s="137"/>
      <c r="AT182" s="137"/>
      <c r="AU182" s="137"/>
      <c r="AV182" s="138"/>
      <c r="AW182" s="111"/>
      <c r="AX182" s="111"/>
      <c r="AY182" s="111"/>
      <c r="AZ182" s="111"/>
      <c r="BA182" s="111"/>
      <c r="BB182" s="111"/>
      <c r="BC182" s="111"/>
      <c r="BD182" s="111"/>
      <c r="BE182" s="111">
        <f t="shared" si="5"/>
        <v>716.38178812158208</v>
      </c>
      <c r="BF182" s="111"/>
      <c r="BG182" s="111"/>
      <c r="BH182" s="111"/>
      <c r="BI182" s="111"/>
      <c r="BJ182" s="111"/>
      <c r="BK182" s="111"/>
      <c r="BL182" s="111"/>
      <c r="BP182" s="55"/>
      <c r="BQ182" s="61"/>
      <c r="BR182" s="66"/>
      <c r="BS182" s="83"/>
      <c r="BT182" s="76"/>
      <c r="BU182" s="76"/>
      <c r="BV182" s="76"/>
      <c r="BW182" s="76"/>
      <c r="BX182" s="76"/>
      <c r="BY182" s="76"/>
      <c r="BZ182" s="76"/>
      <c r="CA182" s="76"/>
      <c r="CB182" s="76"/>
      <c r="CC182" s="47"/>
      <c r="CD182" s="47"/>
      <c r="CE182" s="47"/>
      <c r="CF182" s="47"/>
      <c r="CG182" s="47"/>
    </row>
    <row r="183" spans="1:85" ht="33" customHeight="1" x14ac:dyDescent="0.2">
      <c r="A183" s="109"/>
      <c r="B183" s="109"/>
      <c r="C183" s="109"/>
      <c r="D183" s="109"/>
      <c r="E183" s="109"/>
      <c r="F183" s="109"/>
      <c r="G183" s="170" t="s">
        <v>110</v>
      </c>
      <c r="H183" s="170"/>
      <c r="I183" s="170"/>
      <c r="J183" s="170"/>
      <c r="K183" s="170"/>
      <c r="L183" s="170"/>
      <c r="M183" s="170"/>
      <c r="N183" s="170"/>
      <c r="O183" s="170"/>
      <c r="P183" s="170"/>
      <c r="Q183" s="170"/>
      <c r="R183" s="170"/>
      <c r="S183" s="170"/>
      <c r="T183" s="170"/>
      <c r="U183" s="170"/>
      <c r="V183" s="170"/>
      <c r="W183" s="170"/>
      <c r="X183" s="170"/>
      <c r="Y183" s="170"/>
      <c r="Z183" s="109" t="s">
        <v>46</v>
      </c>
      <c r="AA183" s="109"/>
      <c r="AB183" s="109"/>
      <c r="AC183" s="109"/>
      <c r="AD183" s="109"/>
      <c r="AE183" s="109" t="s">
        <v>56</v>
      </c>
      <c r="AF183" s="109"/>
      <c r="AG183" s="109"/>
      <c r="AH183" s="109"/>
      <c r="AI183" s="109"/>
      <c r="AJ183" s="109"/>
      <c r="AK183" s="109"/>
      <c r="AL183" s="109"/>
      <c r="AM183" s="109"/>
      <c r="AN183" s="109"/>
      <c r="AO183" s="185">
        <v>10.95</v>
      </c>
      <c r="AP183" s="186"/>
      <c r="AQ183" s="186"/>
      <c r="AR183" s="186"/>
      <c r="AS183" s="186"/>
      <c r="AT183" s="186"/>
      <c r="AU183" s="186"/>
      <c r="AV183" s="187"/>
      <c r="AW183" s="111"/>
      <c r="AX183" s="111"/>
      <c r="AY183" s="111"/>
      <c r="AZ183" s="111"/>
      <c r="BA183" s="111"/>
      <c r="BB183" s="111"/>
      <c r="BC183" s="111"/>
      <c r="BD183" s="111"/>
      <c r="BE183" s="111">
        <f t="shared" si="5"/>
        <v>10.95</v>
      </c>
      <c r="BF183" s="111"/>
      <c r="BG183" s="111"/>
      <c r="BH183" s="111"/>
      <c r="BI183" s="111"/>
      <c r="BJ183" s="111"/>
      <c r="BK183" s="111"/>
      <c r="BL183" s="111"/>
      <c r="BP183" s="55"/>
      <c r="BQ183" s="61"/>
      <c r="BR183" s="66"/>
      <c r="BS183" s="66"/>
      <c r="BT183" s="76"/>
      <c r="BU183" s="77"/>
      <c r="BV183" s="76"/>
      <c r="BW183" s="76"/>
      <c r="BX183" s="76"/>
      <c r="BY183" s="76"/>
      <c r="BZ183" s="76"/>
      <c r="CA183" s="76"/>
      <c r="CB183" s="76"/>
      <c r="CC183" s="47"/>
      <c r="CD183" s="47"/>
      <c r="CE183" s="47"/>
      <c r="CF183" s="47"/>
      <c r="CG183" s="47"/>
    </row>
    <row r="184" spans="1:85" ht="32.25" customHeight="1" x14ac:dyDescent="0.2">
      <c r="A184" s="109"/>
      <c r="B184" s="109"/>
      <c r="C184" s="109"/>
      <c r="D184" s="109"/>
      <c r="E184" s="109"/>
      <c r="F184" s="109"/>
      <c r="G184" s="170" t="s">
        <v>111</v>
      </c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  <c r="S184" s="170"/>
      <c r="T184" s="170"/>
      <c r="U184" s="170"/>
      <c r="V184" s="170"/>
      <c r="W184" s="170"/>
      <c r="X184" s="170"/>
      <c r="Y184" s="170"/>
      <c r="Z184" s="109" t="s">
        <v>46</v>
      </c>
      <c r="AA184" s="109"/>
      <c r="AB184" s="109"/>
      <c r="AC184" s="109"/>
      <c r="AD184" s="109"/>
      <c r="AE184" s="109" t="s">
        <v>56</v>
      </c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85">
        <v>29.26</v>
      </c>
      <c r="AP184" s="186"/>
      <c r="AQ184" s="186"/>
      <c r="AR184" s="186"/>
      <c r="AS184" s="186"/>
      <c r="AT184" s="186"/>
      <c r="AU184" s="186"/>
      <c r="AV184" s="187"/>
      <c r="AW184" s="111"/>
      <c r="AX184" s="111"/>
      <c r="AY184" s="111"/>
      <c r="AZ184" s="111"/>
      <c r="BA184" s="111"/>
      <c r="BB184" s="111"/>
      <c r="BC184" s="111"/>
      <c r="BD184" s="111"/>
      <c r="BE184" s="111">
        <f t="shared" si="5"/>
        <v>29.26</v>
      </c>
      <c r="BF184" s="111"/>
      <c r="BG184" s="111"/>
      <c r="BH184" s="111"/>
      <c r="BI184" s="111"/>
      <c r="BJ184" s="111"/>
      <c r="BK184" s="111"/>
      <c r="BL184" s="111"/>
      <c r="BP184" s="55"/>
      <c r="BQ184" s="61"/>
      <c r="BR184" s="47"/>
      <c r="BS184" s="66"/>
      <c r="BT184" s="76"/>
      <c r="BU184" s="76"/>
      <c r="BV184" s="76"/>
      <c r="BW184" s="76"/>
      <c r="BX184" s="76"/>
      <c r="BY184" s="76"/>
      <c r="BZ184" s="76"/>
      <c r="CA184" s="76"/>
      <c r="CB184" s="76"/>
      <c r="CC184" s="47"/>
      <c r="CD184" s="47"/>
      <c r="CE184" s="47"/>
      <c r="CF184" s="47"/>
      <c r="CG184" s="47"/>
    </row>
    <row r="185" spans="1:85" ht="34.5" customHeight="1" x14ac:dyDescent="0.2">
      <c r="A185" s="109"/>
      <c r="B185" s="109"/>
      <c r="C185" s="109"/>
      <c r="D185" s="109"/>
      <c r="E185" s="109"/>
      <c r="F185" s="109"/>
      <c r="G185" s="169" t="s">
        <v>158</v>
      </c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09" t="s">
        <v>46</v>
      </c>
      <c r="AA185" s="109"/>
      <c r="AB185" s="109"/>
      <c r="AC185" s="109"/>
      <c r="AD185" s="109"/>
      <c r="AE185" s="109" t="s">
        <v>56</v>
      </c>
      <c r="AF185" s="109"/>
      <c r="AG185" s="109"/>
      <c r="AH185" s="109"/>
      <c r="AI185" s="109"/>
      <c r="AJ185" s="109"/>
      <c r="AK185" s="109"/>
      <c r="AL185" s="109"/>
      <c r="AM185" s="109"/>
      <c r="AN185" s="109"/>
      <c r="AO185" s="189">
        <f>7289.57/AO178/12*1000</f>
        <v>4859.7133333333322</v>
      </c>
      <c r="AP185" s="190"/>
      <c r="AQ185" s="190"/>
      <c r="AR185" s="190"/>
      <c r="AS185" s="190"/>
      <c r="AT185" s="190"/>
      <c r="AU185" s="190"/>
      <c r="AV185" s="191"/>
      <c r="AW185" s="109"/>
      <c r="AX185" s="109"/>
      <c r="AY185" s="109"/>
      <c r="AZ185" s="109"/>
      <c r="BA185" s="109"/>
      <c r="BB185" s="109"/>
      <c r="BC185" s="109"/>
      <c r="BD185" s="109"/>
      <c r="BE185" s="106">
        <f t="shared" si="5"/>
        <v>4859.7133333333322</v>
      </c>
      <c r="BF185" s="106"/>
      <c r="BG185" s="106"/>
      <c r="BH185" s="106"/>
      <c r="BI185" s="106"/>
      <c r="BJ185" s="106"/>
      <c r="BK185" s="106"/>
      <c r="BL185" s="106"/>
      <c r="BP185" s="55"/>
      <c r="BQ185" s="61"/>
      <c r="BR185" s="66"/>
      <c r="BS185" s="47"/>
      <c r="BT185" s="76"/>
      <c r="BU185" s="76"/>
      <c r="BV185" s="76"/>
      <c r="BW185" s="76"/>
      <c r="BX185" s="76"/>
      <c r="BY185" s="76"/>
      <c r="BZ185" s="76"/>
      <c r="CA185" s="76"/>
      <c r="CB185" s="76"/>
      <c r="CC185" s="47"/>
      <c r="CD185" s="47"/>
      <c r="CE185" s="47"/>
      <c r="CF185" s="47"/>
      <c r="CG185" s="47"/>
    </row>
    <row r="186" spans="1:85" ht="18" customHeight="1" x14ac:dyDescent="0.2">
      <c r="A186" s="109"/>
      <c r="B186" s="109"/>
      <c r="C186" s="109"/>
      <c r="D186" s="109"/>
      <c r="E186" s="109"/>
      <c r="F186" s="109"/>
      <c r="G186" s="170" t="s">
        <v>112</v>
      </c>
      <c r="H186" s="170"/>
      <c r="I186" s="170"/>
      <c r="J186" s="170"/>
      <c r="K186" s="170"/>
      <c r="L186" s="170"/>
      <c r="M186" s="170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70"/>
      <c r="Z186" s="109" t="s">
        <v>46</v>
      </c>
      <c r="AA186" s="109"/>
      <c r="AB186" s="109"/>
      <c r="AC186" s="109"/>
      <c r="AD186" s="109"/>
      <c r="AE186" s="109" t="s">
        <v>56</v>
      </c>
      <c r="AF186" s="109"/>
      <c r="AG186" s="109"/>
      <c r="AH186" s="109"/>
      <c r="AI186" s="109"/>
      <c r="AJ186" s="109"/>
      <c r="AK186" s="109"/>
      <c r="AL186" s="109"/>
      <c r="AM186" s="109"/>
      <c r="AN186" s="109"/>
      <c r="AO186" s="189">
        <f>10470.72/(AO179)</f>
        <v>311.73990710968201</v>
      </c>
      <c r="AP186" s="190"/>
      <c r="AQ186" s="190"/>
      <c r="AR186" s="190"/>
      <c r="AS186" s="190"/>
      <c r="AT186" s="190"/>
      <c r="AU186" s="190"/>
      <c r="AV186" s="191"/>
      <c r="AW186" s="109"/>
      <c r="AX186" s="109"/>
      <c r="AY186" s="109"/>
      <c r="AZ186" s="109"/>
      <c r="BA186" s="109"/>
      <c r="BB186" s="109"/>
      <c r="BC186" s="109"/>
      <c r="BD186" s="109"/>
      <c r="BE186" s="106">
        <f t="shared" si="5"/>
        <v>311.73990710968201</v>
      </c>
      <c r="BF186" s="106"/>
      <c r="BG186" s="106"/>
      <c r="BH186" s="106"/>
      <c r="BI186" s="106"/>
      <c r="BJ186" s="106"/>
      <c r="BK186" s="106"/>
      <c r="BL186" s="106"/>
      <c r="BP186" s="55"/>
      <c r="BQ186" s="61"/>
      <c r="BR186" s="66"/>
      <c r="BS186" s="61"/>
      <c r="BT186" s="61"/>
      <c r="BU186" s="61"/>
      <c r="BV186" s="61"/>
      <c r="BW186" s="61"/>
      <c r="BX186" s="61"/>
      <c r="BY186" s="61"/>
      <c r="BZ186" s="61"/>
      <c r="CA186" s="61"/>
      <c r="CB186" s="47"/>
      <c r="CC186" s="47"/>
      <c r="CD186" s="47"/>
      <c r="CE186" s="47"/>
      <c r="CF186" s="47"/>
      <c r="CG186" s="47"/>
    </row>
    <row r="187" spans="1:85" ht="18" customHeight="1" x14ac:dyDescent="0.2">
      <c r="A187" s="109"/>
      <c r="B187" s="109"/>
      <c r="C187" s="109"/>
      <c r="D187" s="109"/>
      <c r="E187" s="109"/>
      <c r="F187" s="109"/>
      <c r="G187" s="249" t="s">
        <v>216</v>
      </c>
      <c r="H187" s="250"/>
      <c r="I187" s="250"/>
      <c r="J187" s="250"/>
      <c r="K187" s="250"/>
      <c r="L187" s="250"/>
      <c r="M187" s="250"/>
      <c r="N187" s="250"/>
      <c r="O187" s="250"/>
      <c r="P187" s="250"/>
      <c r="Q187" s="250"/>
      <c r="R187" s="250"/>
      <c r="S187" s="250"/>
      <c r="T187" s="250"/>
      <c r="U187" s="250"/>
      <c r="V187" s="250"/>
      <c r="W187" s="250"/>
      <c r="X187" s="250"/>
      <c r="Y187" s="251"/>
      <c r="Z187" s="109" t="s">
        <v>46</v>
      </c>
      <c r="AA187" s="109"/>
      <c r="AB187" s="109"/>
      <c r="AC187" s="109"/>
      <c r="AD187" s="109"/>
      <c r="AE187" s="109" t="s">
        <v>56</v>
      </c>
      <c r="AF187" s="109"/>
      <c r="AG187" s="109"/>
      <c r="AH187" s="109"/>
      <c r="AI187" s="109"/>
      <c r="AJ187" s="109"/>
      <c r="AK187" s="109"/>
      <c r="AL187" s="109"/>
      <c r="AM187" s="109"/>
      <c r="AN187" s="109"/>
      <c r="AO187" s="189">
        <f>AO174/AO180</f>
        <v>2204.1405394645167</v>
      </c>
      <c r="AP187" s="190"/>
      <c r="AQ187" s="190"/>
      <c r="AR187" s="190"/>
      <c r="AS187" s="190"/>
      <c r="AT187" s="190"/>
      <c r="AU187" s="190"/>
      <c r="AV187" s="191"/>
      <c r="AW187" s="109"/>
      <c r="AX187" s="109"/>
      <c r="AY187" s="109"/>
      <c r="AZ187" s="109"/>
      <c r="BA187" s="109"/>
      <c r="BB187" s="109"/>
      <c r="BC187" s="109"/>
      <c r="BD187" s="109"/>
      <c r="BE187" s="106">
        <f>AO187+AW187</f>
        <v>2204.1405394645167</v>
      </c>
      <c r="BF187" s="106"/>
      <c r="BG187" s="106"/>
      <c r="BH187" s="106"/>
      <c r="BI187" s="106"/>
      <c r="BJ187" s="106"/>
      <c r="BK187" s="106"/>
      <c r="BL187" s="106"/>
      <c r="BP187" s="55"/>
      <c r="BQ187" s="61"/>
      <c r="BR187" s="66"/>
      <c r="BS187" s="61"/>
      <c r="BT187" s="61"/>
      <c r="BU187" s="61"/>
      <c r="BV187" s="61"/>
      <c r="BW187" s="61"/>
      <c r="BX187" s="61"/>
      <c r="BY187" s="61"/>
      <c r="BZ187" s="61"/>
      <c r="CA187" s="61"/>
      <c r="CB187" s="47"/>
      <c r="CC187" s="47"/>
      <c r="CD187" s="47"/>
      <c r="CE187" s="47"/>
      <c r="CF187" s="47"/>
      <c r="CG187" s="47"/>
    </row>
    <row r="188" spans="1:85" ht="18" customHeight="1" x14ac:dyDescent="0.2">
      <c r="A188" s="109"/>
      <c r="B188" s="109"/>
      <c r="C188" s="109"/>
      <c r="D188" s="109"/>
      <c r="E188" s="109"/>
      <c r="F188" s="109"/>
      <c r="G188" s="204" t="s">
        <v>50</v>
      </c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  <c r="T188" s="204"/>
      <c r="U188" s="204"/>
      <c r="V188" s="204"/>
      <c r="W188" s="204"/>
      <c r="X188" s="204"/>
      <c r="Y188" s="204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  <c r="AV188" s="109"/>
      <c r="AW188" s="109"/>
      <c r="AX188" s="109"/>
      <c r="AY188" s="109"/>
      <c r="AZ188" s="109"/>
      <c r="BA188" s="109"/>
      <c r="BB188" s="109"/>
      <c r="BC188" s="109"/>
      <c r="BD188" s="109"/>
      <c r="BE188" s="106"/>
      <c r="BF188" s="106"/>
      <c r="BG188" s="106"/>
      <c r="BH188" s="106"/>
      <c r="BI188" s="106"/>
      <c r="BJ188" s="106"/>
      <c r="BK188" s="106"/>
      <c r="BL188" s="106"/>
      <c r="BP188" s="55"/>
      <c r="BQ188" s="61"/>
      <c r="BR188" s="47"/>
      <c r="BS188" s="61"/>
      <c r="BT188" s="61"/>
      <c r="BU188" s="61"/>
      <c r="BV188" s="61"/>
      <c r="BW188" s="61"/>
      <c r="BX188" s="61"/>
      <c r="BY188" s="61"/>
      <c r="BZ188" s="61"/>
      <c r="CA188" s="61"/>
      <c r="CB188" s="47"/>
      <c r="CC188" s="47"/>
      <c r="CD188" s="47"/>
      <c r="CE188" s="47"/>
      <c r="CF188" s="47"/>
      <c r="CG188" s="47"/>
    </row>
    <row r="189" spans="1:85" ht="48.75" customHeight="1" x14ac:dyDescent="0.2">
      <c r="A189" s="109"/>
      <c r="B189" s="109"/>
      <c r="C189" s="109"/>
      <c r="D189" s="109"/>
      <c r="E189" s="109"/>
      <c r="F189" s="109"/>
      <c r="G189" s="292" t="s">
        <v>201</v>
      </c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109" t="s">
        <v>51</v>
      </c>
      <c r="AA189" s="109"/>
      <c r="AB189" s="109"/>
      <c r="AC189" s="109"/>
      <c r="AD189" s="109"/>
      <c r="AE189" s="109" t="s">
        <v>56</v>
      </c>
      <c r="AF189" s="109"/>
      <c r="AG189" s="109"/>
      <c r="AH189" s="109"/>
      <c r="AI189" s="109"/>
      <c r="AJ189" s="109"/>
      <c r="AK189" s="109"/>
      <c r="AL189" s="109"/>
      <c r="AM189" s="109"/>
      <c r="AN189" s="109"/>
      <c r="AO189" s="106">
        <f>AO182/779.69*100</f>
        <v>91.880335533555908</v>
      </c>
      <c r="AP189" s="106"/>
      <c r="AQ189" s="106"/>
      <c r="AR189" s="106"/>
      <c r="AS189" s="106"/>
      <c r="AT189" s="106"/>
      <c r="AU189" s="106"/>
      <c r="AV189" s="106"/>
      <c r="AW189" s="109"/>
      <c r="AX189" s="109"/>
      <c r="AY189" s="109"/>
      <c r="AZ189" s="109"/>
      <c r="BA189" s="109"/>
      <c r="BB189" s="109"/>
      <c r="BC189" s="109"/>
      <c r="BD189" s="109"/>
      <c r="BE189" s="106">
        <f t="shared" si="5"/>
        <v>91.880335533555908</v>
      </c>
      <c r="BF189" s="106"/>
      <c r="BG189" s="106"/>
      <c r="BH189" s="106"/>
      <c r="BI189" s="106"/>
      <c r="BJ189" s="106"/>
      <c r="BK189" s="106"/>
      <c r="BL189" s="106"/>
      <c r="BP189" s="55"/>
      <c r="BQ189" s="61"/>
      <c r="BR189" s="47"/>
      <c r="BS189" s="61"/>
      <c r="BT189" s="61"/>
      <c r="BU189" s="61"/>
      <c r="BV189" s="61"/>
      <c r="BW189" s="61"/>
      <c r="BX189" s="61"/>
      <c r="BY189" s="61"/>
      <c r="BZ189" s="61"/>
      <c r="CA189" s="61"/>
      <c r="CB189" s="47"/>
      <c r="CC189" s="47"/>
      <c r="CD189" s="47"/>
      <c r="CE189" s="47"/>
      <c r="CF189" s="47"/>
      <c r="CG189" s="47"/>
    </row>
    <row r="190" spans="1:85" ht="48.75" customHeight="1" x14ac:dyDescent="0.2">
      <c r="A190" s="109"/>
      <c r="B190" s="109"/>
      <c r="C190" s="109"/>
      <c r="D190" s="109"/>
      <c r="E190" s="109"/>
      <c r="F190" s="109"/>
      <c r="G190" s="169" t="s">
        <v>202</v>
      </c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09" t="s">
        <v>51</v>
      </c>
      <c r="AA190" s="109"/>
      <c r="AB190" s="109"/>
      <c r="AC190" s="109"/>
      <c r="AD190" s="109"/>
      <c r="AE190" s="109" t="s">
        <v>56</v>
      </c>
      <c r="AF190" s="109"/>
      <c r="AG190" s="109"/>
      <c r="AH190" s="109"/>
      <c r="AI190" s="109"/>
      <c r="AJ190" s="109"/>
      <c r="AK190" s="109"/>
      <c r="AL190" s="109"/>
      <c r="AM190" s="109"/>
      <c r="AN190" s="109"/>
      <c r="AO190" s="149">
        <f>AO183/11.16*100</f>
        <v>98.118279569892465</v>
      </c>
      <c r="AP190" s="149"/>
      <c r="AQ190" s="149"/>
      <c r="AR190" s="149"/>
      <c r="AS190" s="149"/>
      <c r="AT190" s="149"/>
      <c r="AU190" s="149"/>
      <c r="AV190" s="149"/>
      <c r="AW190" s="109"/>
      <c r="AX190" s="109"/>
      <c r="AY190" s="109"/>
      <c r="AZ190" s="109"/>
      <c r="BA190" s="109"/>
      <c r="BB190" s="109"/>
      <c r="BC190" s="109"/>
      <c r="BD190" s="109"/>
      <c r="BE190" s="106">
        <f t="shared" si="5"/>
        <v>98.118279569892465</v>
      </c>
      <c r="BF190" s="106"/>
      <c r="BG190" s="106"/>
      <c r="BH190" s="106"/>
      <c r="BI190" s="106"/>
      <c r="BJ190" s="106"/>
      <c r="BK190" s="106"/>
      <c r="BL190" s="106"/>
      <c r="BP190" s="55"/>
      <c r="BQ190" s="61"/>
      <c r="BR190" s="47"/>
      <c r="BS190" s="61"/>
      <c r="BT190" s="61"/>
      <c r="BU190" s="61"/>
      <c r="BV190" s="61"/>
      <c r="BW190" s="61"/>
      <c r="BX190" s="61"/>
      <c r="BY190" s="61"/>
      <c r="BZ190" s="61"/>
      <c r="CA190" s="61"/>
      <c r="CB190" s="47"/>
      <c r="CC190" s="47"/>
      <c r="CD190" s="47"/>
      <c r="CE190" s="47"/>
      <c r="CF190" s="47"/>
      <c r="CG190" s="47"/>
    </row>
    <row r="191" spans="1:85" ht="34.5" customHeight="1" x14ac:dyDescent="0.2">
      <c r="A191" s="109"/>
      <c r="B191" s="109"/>
      <c r="C191" s="109"/>
      <c r="D191" s="109"/>
      <c r="E191" s="109"/>
      <c r="F191" s="109"/>
      <c r="G191" s="169" t="s">
        <v>203</v>
      </c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  <c r="X191" s="169"/>
      <c r="Y191" s="169"/>
      <c r="Z191" s="109" t="s">
        <v>51</v>
      </c>
      <c r="AA191" s="109"/>
      <c r="AB191" s="109"/>
      <c r="AC191" s="109"/>
      <c r="AD191" s="109"/>
      <c r="AE191" s="109" t="s">
        <v>56</v>
      </c>
      <c r="AF191" s="109"/>
      <c r="AG191" s="109"/>
      <c r="AH191" s="109"/>
      <c r="AI191" s="109"/>
      <c r="AJ191" s="109"/>
      <c r="AK191" s="109"/>
      <c r="AL191" s="109"/>
      <c r="AM191" s="109"/>
      <c r="AN191" s="109"/>
      <c r="AO191" s="149">
        <f>AO184/30.39*100</f>
        <v>96.281671602500836</v>
      </c>
      <c r="AP191" s="149"/>
      <c r="AQ191" s="149"/>
      <c r="AR191" s="149"/>
      <c r="AS191" s="149"/>
      <c r="AT191" s="149"/>
      <c r="AU191" s="149"/>
      <c r="AV191" s="149"/>
      <c r="AW191" s="109"/>
      <c r="AX191" s="109"/>
      <c r="AY191" s="109"/>
      <c r="AZ191" s="109"/>
      <c r="BA191" s="109"/>
      <c r="BB191" s="109"/>
      <c r="BC191" s="109"/>
      <c r="BD191" s="109"/>
      <c r="BE191" s="106">
        <f t="shared" si="5"/>
        <v>96.281671602500836</v>
      </c>
      <c r="BF191" s="106"/>
      <c r="BG191" s="106"/>
      <c r="BH191" s="106"/>
      <c r="BI191" s="106"/>
      <c r="BJ191" s="106"/>
      <c r="BK191" s="106"/>
      <c r="BL191" s="106"/>
      <c r="BP191" s="55"/>
      <c r="BQ191" s="61"/>
      <c r="BR191" s="47"/>
      <c r="BS191" s="61"/>
      <c r="BT191" s="61"/>
      <c r="BU191" s="61"/>
      <c r="BV191" s="61"/>
      <c r="BW191" s="61"/>
      <c r="BX191" s="61"/>
      <c r="BY191" s="61"/>
      <c r="BZ191" s="61"/>
      <c r="CA191" s="61"/>
      <c r="CB191" s="47"/>
      <c r="CC191" s="47"/>
      <c r="CD191" s="47"/>
      <c r="CE191" s="47"/>
      <c r="CF191" s="47"/>
      <c r="CG191" s="47"/>
    </row>
    <row r="192" spans="1:85" ht="33.75" customHeight="1" x14ac:dyDescent="0.2">
      <c r="A192" s="109"/>
      <c r="B192" s="109"/>
      <c r="C192" s="109"/>
      <c r="D192" s="109"/>
      <c r="E192" s="109"/>
      <c r="F192" s="109"/>
      <c r="G192" s="169" t="s">
        <v>204</v>
      </c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09" t="s">
        <v>51</v>
      </c>
      <c r="AA192" s="109"/>
      <c r="AB192" s="109"/>
      <c r="AC192" s="109"/>
      <c r="AD192" s="109"/>
      <c r="AE192" s="109" t="s">
        <v>56</v>
      </c>
      <c r="AF192" s="109"/>
      <c r="AG192" s="109"/>
      <c r="AH192" s="109"/>
      <c r="AI192" s="109"/>
      <c r="AJ192" s="109"/>
      <c r="AK192" s="109"/>
      <c r="AL192" s="109"/>
      <c r="AM192" s="109"/>
      <c r="AN192" s="109"/>
      <c r="AO192" s="106">
        <f>AO185/5007.99*100</f>
        <v>97.039198028217555</v>
      </c>
      <c r="AP192" s="106"/>
      <c r="AQ192" s="106"/>
      <c r="AR192" s="106"/>
      <c r="AS192" s="106"/>
      <c r="AT192" s="106"/>
      <c r="AU192" s="106"/>
      <c r="AV192" s="106"/>
      <c r="AW192" s="109"/>
      <c r="AX192" s="109"/>
      <c r="AY192" s="109"/>
      <c r="AZ192" s="109"/>
      <c r="BA192" s="109"/>
      <c r="BB192" s="109"/>
      <c r="BC192" s="109"/>
      <c r="BD192" s="109"/>
      <c r="BE192" s="106">
        <f t="shared" si="5"/>
        <v>97.039198028217555</v>
      </c>
      <c r="BF192" s="106"/>
      <c r="BG192" s="106"/>
      <c r="BH192" s="106"/>
      <c r="BI192" s="106"/>
      <c r="BJ192" s="106"/>
      <c r="BK192" s="106"/>
      <c r="BL192" s="106"/>
      <c r="BP192" s="55"/>
      <c r="BQ192" s="61"/>
      <c r="BR192" s="47"/>
      <c r="BS192" s="61"/>
      <c r="BT192" s="61"/>
      <c r="BU192" s="61"/>
      <c r="BV192" s="61"/>
      <c r="BW192" s="61"/>
      <c r="BX192" s="61"/>
      <c r="BY192" s="61"/>
      <c r="BZ192" s="61"/>
      <c r="CA192" s="61"/>
      <c r="CB192" s="47"/>
      <c r="CC192" s="47"/>
      <c r="CD192" s="47"/>
      <c r="CE192" s="47"/>
      <c r="CF192" s="47"/>
      <c r="CG192" s="47"/>
    </row>
    <row r="193" spans="1:85" ht="33" customHeight="1" x14ac:dyDescent="0.2">
      <c r="A193" s="109"/>
      <c r="B193" s="109"/>
      <c r="C193" s="109"/>
      <c r="D193" s="109"/>
      <c r="E193" s="109"/>
      <c r="F193" s="109"/>
      <c r="G193" s="169" t="s">
        <v>113</v>
      </c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  <c r="X193" s="169"/>
      <c r="Y193" s="169"/>
      <c r="Z193" s="109" t="s">
        <v>51</v>
      </c>
      <c r="AA193" s="109"/>
      <c r="AB193" s="109"/>
      <c r="AC193" s="109"/>
      <c r="AD193" s="109"/>
      <c r="AE193" s="109" t="s">
        <v>56</v>
      </c>
      <c r="AF193" s="109"/>
      <c r="AG193" s="109"/>
      <c r="AH193" s="109"/>
      <c r="AI193" s="109"/>
      <c r="AJ193" s="109"/>
      <c r="AK193" s="109"/>
      <c r="AL193" s="109"/>
      <c r="AM193" s="109"/>
      <c r="AN193" s="109"/>
      <c r="AO193" s="106">
        <f>AO186/298.24*100</f>
        <v>104.52652464782793</v>
      </c>
      <c r="AP193" s="106"/>
      <c r="AQ193" s="106"/>
      <c r="AR193" s="106"/>
      <c r="AS193" s="106"/>
      <c r="AT193" s="106"/>
      <c r="AU193" s="106"/>
      <c r="AV193" s="106"/>
      <c r="AW193" s="109"/>
      <c r="AX193" s="109"/>
      <c r="AY193" s="109"/>
      <c r="AZ193" s="109"/>
      <c r="BA193" s="109"/>
      <c r="BB193" s="109"/>
      <c r="BC193" s="109"/>
      <c r="BD193" s="109"/>
      <c r="BE193" s="106">
        <f t="shared" si="5"/>
        <v>104.52652464782793</v>
      </c>
      <c r="BF193" s="106"/>
      <c r="BG193" s="106"/>
      <c r="BH193" s="106"/>
      <c r="BI193" s="106"/>
      <c r="BJ193" s="106"/>
      <c r="BK193" s="106"/>
      <c r="BL193" s="106"/>
      <c r="BP193" s="55"/>
      <c r="BQ193" s="61"/>
      <c r="BR193" s="47"/>
      <c r="BS193" s="61"/>
      <c r="BT193" s="61"/>
      <c r="BU193" s="61"/>
      <c r="BV193" s="61"/>
      <c r="BW193" s="61"/>
      <c r="BX193" s="61"/>
      <c r="BY193" s="61"/>
      <c r="BZ193" s="61"/>
      <c r="CA193" s="61"/>
      <c r="CB193" s="47"/>
      <c r="CC193" s="47"/>
      <c r="CD193" s="47"/>
      <c r="CE193" s="47"/>
      <c r="CF193" s="47"/>
      <c r="CG193" s="47"/>
    </row>
    <row r="194" spans="1:85" ht="33" customHeight="1" x14ac:dyDescent="0.2">
      <c r="A194" s="109"/>
      <c r="B194" s="109"/>
      <c r="C194" s="109"/>
      <c r="D194" s="109"/>
      <c r="E194" s="109"/>
      <c r="F194" s="109"/>
      <c r="G194" s="169" t="s">
        <v>237</v>
      </c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09" t="s">
        <v>51</v>
      </c>
      <c r="AA194" s="109"/>
      <c r="AB194" s="109"/>
      <c r="AC194" s="109"/>
      <c r="AD194" s="109"/>
      <c r="AE194" s="109" t="s">
        <v>56</v>
      </c>
      <c r="AF194" s="109"/>
      <c r="AG194" s="109"/>
      <c r="AH194" s="109"/>
      <c r="AI194" s="109"/>
      <c r="AJ194" s="109"/>
      <c r="AK194" s="109"/>
      <c r="AL194" s="109"/>
      <c r="AM194" s="109"/>
      <c r="AN194" s="109"/>
      <c r="AO194" s="106">
        <f>AO187/3760.79*100</f>
        <v>58.608445019916481</v>
      </c>
      <c r="AP194" s="106"/>
      <c r="AQ194" s="106"/>
      <c r="AR194" s="106"/>
      <c r="AS194" s="106"/>
      <c r="AT194" s="106"/>
      <c r="AU194" s="106"/>
      <c r="AV194" s="106"/>
      <c r="AW194" s="109"/>
      <c r="AX194" s="109"/>
      <c r="AY194" s="109"/>
      <c r="AZ194" s="109"/>
      <c r="BA194" s="109"/>
      <c r="BB194" s="109"/>
      <c r="BC194" s="109"/>
      <c r="BD194" s="109"/>
      <c r="BE194" s="106">
        <f>AO194+AW194</f>
        <v>58.608445019916481</v>
      </c>
      <c r="BF194" s="106"/>
      <c r="BG194" s="106"/>
      <c r="BH194" s="106"/>
      <c r="BI194" s="106"/>
      <c r="BJ194" s="106"/>
      <c r="BK194" s="106"/>
      <c r="BL194" s="106"/>
      <c r="BP194" s="55"/>
      <c r="BQ194" s="61"/>
      <c r="BR194" s="47"/>
      <c r="BS194" s="61"/>
      <c r="BT194" s="61"/>
      <c r="BU194" s="61"/>
      <c r="BV194" s="61"/>
      <c r="BW194" s="61"/>
      <c r="BX194" s="61"/>
      <c r="BY194" s="61"/>
      <c r="BZ194" s="61"/>
      <c r="CA194" s="61"/>
      <c r="CB194" s="47"/>
      <c r="CC194" s="47"/>
      <c r="CD194" s="47"/>
      <c r="CE194" s="47"/>
      <c r="CF194" s="47"/>
      <c r="CG194" s="47"/>
    </row>
    <row r="195" spans="1:85" ht="5.25" customHeight="1" x14ac:dyDescent="0.2">
      <c r="A195" s="31"/>
      <c r="B195" s="31"/>
      <c r="C195" s="31"/>
      <c r="D195" s="31"/>
      <c r="E195" s="31"/>
      <c r="F195" s="31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49"/>
      <c r="AP195" s="49"/>
      <c r="AQ195" s="49"/>
      <c r="AR195" s="49"/>
      <c r="AS195" s="49"/>
      <c r="AT195" s="49"/>
      <c r="AU195" s="49"/>
      <c r="AV195" s="49"/>
      <c r="AW195" s="31"/>
      <c r="AX195" s="31"/>
      <c r="AY195" s="31"/>
      <c r="AZ195" s="31"/>
      <c r="BA195" s="31"/>
      <c r="BB195" s="31"/>
      <c r="BC195" s="31"/>
      <c r="BD195" s="31"/>
      <c r="BE195" s="49"/>
      <c r="BF195" s="49"/>
      <c r="BG195" s="49"/>
      <c r="BH195" s="49"/>
      <c r="BI195" s="49"/>
      <c r="BJ195" s="49"/>
      <c r="BK195" s="49"/>
      <c r="BL195" s="49"/>
      <c r="BP195" s="55"/>
      <c r="BQ195" s="61"/>
      <c r="BR195" s="61"/>
      <c r="BS195" s="61"/>
      <c r="BT195" s="61"/>
      <c r="BU195" s="61"/>
      <c r="BV195" s="61"/>
      <c r="BW195" s="61"/>
      <c r="BX195" s="61"/>
      <c r="BY195" s="61"/>
      <c r="BZ195" s="61"/>
      <c r="CA195" s="61"/>
      <c r="CB195" s="47"/>
      <c r="CC195" s="47"/>
      <c r="CD195" s="47"/>
      <c r="CE195" s="47"/>
      <c r="CF195" s="47"/>
      <c r="CG195" s="47"/>
    </row>
    <row r="196" spans="1:85" ht="33" customHeight="1" x14ac:dyDescent="0.2">
      <c r="A196" s="109" t="s">
        <v>14</v>
      </c>
      <c r="B196" s="109"/>
      <c r="C196" s="109"/>
      <c r="D196" s="109"/>
      <c r="E196" s="109"/>
      <c r="F196" s="109"/>
      <c r="G196" s="109" t="s">
        <v>27</v>
      </c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 t="s">
        <v>2</v>
      </c>
      <c r="AA196" s="109"/>
      <c r="AB196" s="109"/>
      <c r="AC196" s="109"/>
      <c r="AD196" s="109"/>
      <c r="AE196" s="109" t="s">
        <v>1</v>
      </c>
      <c r="AF196" s="109"/>
      <c r="AG196" s="109"/>
      <c r="AH196" s="109"/>
      <c r="AI196" s="109"/>
      <c r="AJ196" s="109"/>
      <c r="AK196" s="109"/>
      <c r="AL196" s="109"/>
      <c r="AM196" s="109"/>
      <c r="AN196" s="109"/>
      <c r="AO196" s="109" t="s">
        <v>15</v>
      </c>
      <c r="AP196" s="109"/>
      <c r="AQ196" s="109"/>
      <c r="AR196" s="109"/>
      <c r="AS196" s="109"/>
      <c r="AT196" s="109"/>
      <c r="AU196" s="109"/>
      <c r="AV196" s="109"/>
      <c r="AW196" s="109" t="s">
        <v>16</v>
      </c>
      <c r="AX196" s="109"/>
      <c r="AY196" s="109"/>
      <c r="AZ196" s="109"/>
      <c r="BA196" s="109"/>
      <c r="BB196" s="109"/>
      <c r="BC196" s="109"/>
      <c r="BD196" s="109"/>
      <c r="BE196" s="109" t="s">
        <v>13</v>
      </c>
      <c r="BF196" s="109"/>
      <c r="BG196" s="109"/>
      <c r="BH196" s="109"/>
      <c r="BI196" s="109"/>
      <c r="BJ196" s="109"/>
      <c r="BK196" s="109"/>
      <c r="BL196" s="109"/>
      <c r="BP196" s="55"/>
      <c r="BQ196" s="61"/>
      <c r="BR196" s="61"/>
      <c r="BS196" s="61"/>
      <c r="BT196" s="61"/>
      <c r="BU196" s="61"/>
      <c r="BV196" s="61"/>
      <c r="BW196" s="61"/>
      <c r="BX196" s="61"/>
      <c r="BY196" s="61"/>
      <c r="BZ196" s="61"/>
      <c r="CA196" s="61"/>
      <c r="CB196" s="47"/>
      <c r="CC196" s="47"/>
      <c r="CD196" s="47"/>
      <c r="CE196" s="47"/>
      <c r="CF196" s="47"/>
      <c r="CG196" s="47"/>
    </row>
    <row r="197" spans="1:85" ht="15.75" x14ac:dyDescent="0.2">
      <c r="A197" s="109">
        <v>1</v>
      </c>
      <c r="B197" s="109"/>
      <c r="C197" s="109"/>
      <c r="D197" s="109"/>
      <c r="E197" s="109"/>
      <c r="F197" s="109"/>
      <c r="G197" s="109">
        <v>2</v>
      </c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>
        <v>3</v>
      </c>
      <c r="AA197" s="109"/>
      <c r="AB197" s="109"/>
      <c r="AC197" s="109"/>
      <c r="AD197" s="109"/>
      <c r="AE197" s="109">
        <v>4</v>
      </c>
      <c r="AF197" s="109"/>
      <c r="AG197" s="109"/>
      <c r="AH197" s="109"/>
      <c r="AI197" s="109"/>
      <c r="AJ197" s="109"/>
      <c r="AK197" s="109"/>
      <c r="AL197" s="109"/>
      <c r="AM197" s="109"/>
      <c r="AN197" s="109"/>
      <c r="AO197" s="109">
        <v>5</v>
      </c>
      <c r="AP197" s="109"/>
      <c r="AQ197" s="109"/>
      <c r="AR197" s="109"/>
      <c r="AS197" s="109"/>
      <c r="AT197" s="109"/>
      <c r="AU197" s="109"/>
      <c r="AV197" s="109"/>
      <c r="AW197" s="109">
        <v>6</v>
      </c>
      <c r="AX197" s="109"/>
      <c r="AY197" s="109"/>
      <c r="AZ197" s="109"/>
      <c r="BA197" s="109"/>
      <c r="BB197" s="109"/>
      <c r="BC197" s="109"/>
      <c r="BD197" s="109"/>
      <c r="BE197" s="109">
        <v>7</v>
      </c>
      <c r="BF197" s="109"/>
      <c r="BG197" s="109"/>
      <c r="BH197" s="109"/>
      <c r="BI197" s="109"/>
      <c r="BJ197" s="109"/>
      <c r="BK197" s="109"/>
      <c r="BL197" s="109"/>
      <c r="BP197" s="55"/>
      <c r="BQ197" s="61"/>
      <c r="BR197" s="61"/>
      <c r="BS197" s="61"/>
      <c r="BT197" s="61"/>
      <c r="BU197" s="61"/>
      <c r="BV197" s="61"/>
      <c r="BW197" s="61"/>
      <c r="BX197" s="61"/>
      <c r="BY197" s="61"/>
      <c r="BZ197" s="61"/>
      <c r="CA197" s="61"/>
      <c r="CB197" s="47"/>
      <c r="CC197" s="47"/>
      <c r="CD197" s="47"/>
      <c r="CE197" s="47"/>
      <c r="CF197" s="47"/>
      <c r="CG197" s="47"/>
    </row>
    <row r="198" spans="1:85" ht="21" customHeight="1" x14ac:dyDescent="0.2">
      <c r="A198" s="109"/>
      <c r="B198" s="109"/>
      <c r="C198" s="109"/>
      <c r="D198" s="109"/>
      <c r="E198" s="109"/>
      <c r="F198" s="109"/>
      <c r="G198" s="198" t="s">
        <v>70</v>
      </c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  <c r="X198" s="199"/>
      <c r="Y198" s="199"/>
      <c r="Z198" s="199"/>
      <c r="AA198" s="199"/>
      <c r="AB198" s="199"/>
      <c r="AC198" s="199"/>
      <c r="AD198" s="199"/>
      <c r="AE198" s="199"/>
      <c r="AF198" s="199"/>
      <c r="AG198" s="199"/>
      <c r="AH198" s="199"/>
      <c r="AI198" s="199"/>
      <c r="AJ198" s="199"/>
      <c r="AK198" s="199"/>
      <c r="AL198" s="199"/>
      <c r="AM198" s="199"/>
      <c r="AN198" s="199"/>
      <c r="AO198" s="199"/>
      <c r="AP198" s="199"/>
      <c r="AQ198" s="199"/>
      <c r="AR198" s="199"/>
      <c r="AS198" s="199"/>
      <c r="AT198" s="199"/>
      <c r="AU198" s="199"/>
      <c r="AV198" s="200"/>
      <c r="AW198" s="109"/>
      <c r="AX198" s="109"/>
      <c r="AY198" s="109"/>
      <c r="AZ198" s="109"/>
      <c r="BA198" s="109"/>
      <c r="BB198" s="109"/>
      <c r="BC198" s="109"/>
      <c r="BD198" s="109"/>
      <c r="BE198" s="109"/>
      <c r="BF198" s="109"/>
      <c r="BG198" s="109"/>
      <c r="BH198" s="109"/>
      <c r="BI198" s="109"/>
      <c r="BJ198" s="109"/>
      <c r="BK198" s="109"/>
      <c r="BL198" s="109"/>
      <c r="BP198" s="55"/>
      <c r="BQ198" s="61"/>
      <c r="BR198" s="61"/>
      <c r="BS198" s="61"/>
      <c r="BT198" s="61"/>
      <c r="BU198" s="61"/>
      <c r="BV198" s="61"/>
      <c r="BW198" s="61"/>
      <c r="BX198" s="61"/>
      <c r="BY198" s="61"/>
      <c r="BZ198" s="61"/>
      <c r="CA198" s="61"/>
      <c r="CB198" s="47"/>
      <c r="CC198" s="47"/>
      <c r="CD198" s="47"/>
      <c r="CE198" s="47"/>
      <c r="CF198" s="47"/>
      <c r="CG198" s="47"/>
    </row>
    <row r="199" spans="1:85" ht="18" customHeight="1" x14ac:dyDescent="0.2">
      <c r="A199" s="109"/>
      <c r="B199" s="109"/>
      <c r="C199" s="109"/>
      <c r="D199" s="109"/>
      <c r="E199" s="109"/>
      <c r="F199" s="109"/>
      <c r="G199" s="135" t="s">
        <v>45</v>
      </c>
      <c r="H199" s="135"/>
      <c r="I199" s="135"/>
      <c r="J199" s="135"/>
      <c r="K199" s="135"/>
      <c r="L199" s="135"/>
      <c r="M199" s="135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09"/>
      <c r="AA199" s="109"/>
      <c r="AB199" s="109"/>
      <c r="AC199" s="109"/>
      <c r="AD199" s="109"/>
      <c r="AE199" s="109"/>
      <c r="AF199" s="109"/>
      <c r="AG199" s="109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  <c r="AV199" s="109"/>
      <c r="AW199" s="109"/>
      <c r="AX199" s="109"/>
      <c r="AY199" s="109"/>
      <c r="AZ199" s="109"/>
      <c r="BA199" s="109"/>
      <c r="BB199" s="109"/>
      <c r="BC199" s="109"/>
      <c r="BD199" s="109"/>
      <c r="BE199" s="109"/>
      <c r="BF199" s="109"/>
      <c r="BG199" s="109"/>
      <c r="BH199" s="109"/>
      <c r="BI199" s="109"/>
      <c r="BJ199" s="109"/>
      <c r="BK199" s="109"/>
      <c r="BL199" s="109"/>
      <c r="BP199" s="55"/>
      <c r="BQ199" s="61"/>
      <c r="BR199" s="61"/>
      <c r="BS199" s="61"/>
      <c r="BT199" s="61"/>
      <c r="BU199" s="61"/>
      <c r="BV199" s="61"/>
      <c r="BW199" s="61"/>
      <c r="BX199" s="61"/>
      <c r="BY199" s="61"/>
      <c r="BZ199" s="61"/>
      <c r="CA199" s="61"/>
      <c r="CB199" s="47"/>
      <c r="CC199" s="47"/>
      <c r="CD199" s="47"/>
      <c r="CE199" s="47"/>
      <c r="CF199" s="47"/>
      <c r="CG199" s="47"/>
    </row>
    <row r="200" spans="1:85" ht="39.75" customHeight="1" x14ac:dyDescent="0.2">
      <c r="A200" s="109"/>
      <c r="B200" s="109"/>
      <c r="C200" s="109"/>
      <c r="D200" s="109"/>
      <c r="E200" s="109"/>
      <c r="F200" s="109"/>
      <c r="G200" s="163" t="s">
        <v>183</v>
      </c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  <c r="W200" s="163"/>
      <c r="X200" s="163"/>
      <c r="Y200" s="163"/>
      <c r="Z200" s="109" t="s">
        <v>46</v>
      </c>
      <c r="AA200" s="109"/>
      <c r="AB200" s="109"/>
      <c r="AC200" s="109"/>
      <c r="AD200" s="109"/>
      <c r="AE200" s="109" t="s">
        <v>55</v>
      </c>
      <c r="AF200" s="109"/>
      <c r="AG200" s="109"/>
      <c r="AH200" s="109"/>
      <c r="AI200" s="109"/>
      <c r="AJ200" s="109"/>
      <c r="AK200" s="109"/>
      <c r="AL200" s="109"/>
      <c r="AM200" s="109"/>
      <c r="AN200" s="109"/>
      <c r="AO200" s="136">
        <v>5000</v>
      </c>
      <c r="AP200" s="137"/>
      <c r="AQ200" s="137"/>
      <c r="AR200" s="137"/>
      <c r="AS200" s="137"/>
      <c r="AT200" s="137"/>
      <c r="AU200" s="137"/>
      <c r="AV200" s="138"/>
      <c r="AW200" s="111"/>
      <c r="AX200" s="111"/>
      <c r="AY200" s="111"/>
      <c r="AZ200" s="111"/>
      <c r="BA200" s="111"/>
      <c r="BB200" s="111"/>
      <c r="BC200" s="111"/>
      <c r="BD200" s="111"/>
      <c r="BE200" s="111">
        <f>AO200+AW200</f>
        <v>5000</v>
      </c>
      <c r="BF200" s="111"/>
      <c r="BG200" s="111"/>
      <c r="BH200" s="111"/>
      <c r="BI200" s="111"/>
      <c r="BJ200" s="111"/>
      <c r="BK200" s="111"/>
      <c r="BL200" s="111"/>
      <c r="BP200" s="55"/>
      <c r="BQ200" s="61"/>
      <c r="BR200" s="61"/>
      <c r="BS200" s="61"/>
      <c r="BT200" s="61"/>
      <c r="BU200" s="61"/>
      <c r="BV200" s="61"/>
      <c r="BW200" s="61"/>
      <c r="BX200" s="61"/>
      <c r="BY200" s="61"/>
      <c r="BZ200" s="61"/>
      <c r="CA200" s="61"/>
      <c r="CB200" s="47"/>
      <c r="CC200" s="47"/>
      <c r="CD200" s="47"/>
      <c r="CE200" s="47"/>
      <c r="CF200" s="47"/>
      <c r="CG200" s="47"/>
    </row>
    <row r="201" spans="1:85" ht="18" customHeight="1" x14ac:dyDescent="0.2">
      <c r="A201" s="109"/>
      <c r="B201" s="109"/>
      <c r="C201" s="109"/>
      <c r="D201" s="109"/>
      <c r="E201" s="109"/>
      <c r="F201" s="109"/>
      <c r="G201" s="135" t="s">
        <v>48</v>
      </c>
      <c r="H201" s="135"/>
      <c r="I201" s="135"/>
      <c r="J201" s="135"/>
      <c r="K201" s="135"/>
      <c r="L201" s="135"/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09"/>
      <c r="AA201" s="109"/>
      <c r="AB201" s="109"/>
      <c r="AC201" s="109"/>
      <c r="AD201" s="109"/>
      <c r="AE201" s="109"/>
      <c r="AF201" s="109"/>
      <c r="AG201" s="109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6"/>
      <c r="BF201" s="106"/>
      <c r="BG201" s="106"/>
      <c r="BH201" s="106"/>
      <c r="BI201" s="106"/>
      <c r="BJ201" s="106"/>
      <c r="BK201" s="106"/>
      <c r="BL201" s="106"/>
      <c r="BP201" s="55"/>
      <c r="BQ201" s="61"/>
      <c r="BR201" s="61"/>
      <c r="BS201" s="61"/>
      <c r="BT201" s="61"/>
      <c r="BU201" s="61"/>
      <c r="BV201" s="61"/>
      <c r="BW201" s="61"/>
      <c r="BX201" s="61"/>
      <c r="BY201" s="61"/>
      <c r="BZ201" s="61"/>
      <c r="CA201" s="61"/>
      <c r="CB201" s="47"/>
      <c r="CC201" s="47"/>
      <c r="CD201" s="47"/>
      <c r="CE201" s="47"/>
      <c r="CF201" s="47"/>
      <c r="CG201" s="47"/>
    </row>
    <row r="202" spans="1:85" ht="32.25" customHeight="1" x14ac:dyDescent="0.2">
      <c r="A202" s="109"/>
      <c r="B202" s="109"/>
      <c r="C202" s="109"/>
      <c r="D202" s="109"/>
      <c r="E202" s="109"/>
      <c r="F202" s="109"/>
      <c r="G202" s="139" t="s">
        <v>116</v>
      </c>
      <c r="H202" s="139"/>
      <c r="I202" s="139"/>
      <c r="J202" s="139"/>
      <c r="K202" s="139"/>
      <c r="L202" s="139"/>
      <c r="M202" s="139"/>
      <c r="N202" s="139"/>
      <c r="O202" s="139"/>
      <c r="P202" s="139"/>
      <c r="Q202" s="139"/>
      <c r="R202" s="139"/>
      <c r="S202" s="139"/>
      <c r="T202" s="139"/>
      <c r="U202" s="139"/>
      <c r="V202" s="139"/>
      <c r="W202" s="139"/>
      <c r="X202" s="139"/>
      <c r="Y202" s="139"/>
      <c r="Z202" s="109" t="s">
        <v>118</v>
      </c>
      <c r="AA202" s="109"/>
      <c r="AB202" s="109"/>
      <c r="AC202" s="109"/>
      <c r="AD202" s="109"/>
      <c r="AE202" s="109" t="s">
        <v>56</v>
      </c>
      <c r="AF202" s="109"/>
      <c r="AG202" s="109"/>
      <c r="AH202" s="109"/>
      <c r="AI202" s="109"/>
      <c r="AJ202" s="109"/>
      <c r="AK202" s="109"/>
      <c r="AL202" s="109"/>
      <c r="AM202" s="109"/>
      <c r="AN202" s="109"/>
      <c r="AO202" s="171">
        <f>AO200/AO204/1000</f>
        <v>0.32679738562091498</v>
      </c>
      <c r="AP202" s="171"/>
      <c r="AQ202" s="171"/>
      <c r="AR202" s="171"/>
      <c r="AS202" s="171"/>
      <c r="AT202" s="171"/>
      <c r="AU202" s="171"/>
      <c r="AV202" s="171"/>
      <c r="AW202" s="106"/>
      <c r="AX202" s="106"/>
      <c r="AY202" s="106"/>
      <c r="AZ202" s="106"/>
      <c r="BA202" s="106"/>
      <c r="BB202" s="106"/>
      <c r="BC202" s="106"/>
      <c r="BD202" s="106"/>
      <c r="BE202" s="106">
        <f>AO202+AW202</f>
        <v>0.32679738562091498</v>
      </c>
      <c r="BF202" s="106"/>
      <c r="BG202" s="106"/>
      <c r="BH202" s="106"/>
      <c r="BI202" s="106"/>
      <c r="BJ202" s="106"/>
      <c r="BK202" s="106"/>
      <c r="BL202" s="106"/>
      <c r="BP202" s="55"/>
      <c r="BQ202" s="61"/>
      <c r="BR202" s="61"/>
      <c r="BS202" s="61"/>
      <c r="BT202" s="61"/>
      <c r="BU202" s="61"/>
      <c r="BV202" s="61"/>
      <c r="BW202" s="61"/>
      <c r="BX202" s="61"/>
      <c r="BY202" s="61"/>
      <c r="BZ202" s="61"/>
      <c r="CA202" s="61"/>
      <c r="CB202" s="47"/>
      <c r="CC202" s="47"/>
      <c r="CD202" s="47"/>
      <c r="CE202" s="47"/>
      <c r="CF202" s="47"/>
      <c r="CG202" s="47"/>
    </row>
    <row r="203" spans="1:85" ht="18" customHeight="1" x14ac:dyDescent="0.2">
      <c r="A203" s="109"/>
      <c r="B203" s="109"/>
      <c r="C203" s="109"/>
      <c r="D203" s="109"/>
      <c r="E203" s="109"/>
      <c r="F203" s="109"/>
      <c r="G203" s="135" t="s">
        <v>49</v>
      </c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09"/>
      <c r="AA203" s="109"/>
      <c r="AB203" s="109"/>
      <c r="AC203" s="109"/>
      <c r="AD203" s="109"/>
      <c r="AE203" s="162"/>
      <c r="AF203" s="162"/>
      <c r="AG203" s="162"/>
      <c r="AH203" s="162"/>
      <c r="AI203" s="162"/>
      <c r="AJ203" s="162"/>
      <c r="AK203" s="162"/>
      <c r="AL203" s="162"/>
      <c r="AM203" s="162"/>
      <c r="AN203" s="162"/>
      <c r="AO203" s="172"/>
      <c r="AP203" s="172"/>
      <c r="AQ203" s="172"/>
      <c r="AR203" s="172"/>
      <c r="AS203" s="172"/>
      <c r="AT203" s="172"/>
      <c r="AU203" s="172"/>
      <c r="AV203" s="172"/>
      <c r="AW203" s="109"/>
      <c r="AX203" s="109"/>
      <c r="AY203" s="109"/>
      <c r="AZ203" s="109"/>
      <c r="BA203" s="109"/>
      <c r="BB203" s="109"/>
      <c r="BC203" s="109"/>
      <c r="BD203" s="109"/>
      <c r="BE203" s="106"/>
      <c r="BF203" s="106"/>
      <c r="BG203" s="106"/>
      <c r="BH203" s="106"/>
      <c r="BI203" s="106"/>
      <c r="BJ203" s="106"/>
      <c r="BK203" s="106"/>
      <c r="BL203" s="106"/>
      <c r="BP203" s="55"/>
      <c r="BQ203" s="61"/>
      <c r="BR203" s="61"/>
      <c r="BS203" s="61"/>
      <c r="BT203" s="61"/>
      <c r="BU203" s="61"/>
      <c r="BV203" s="61"/>
      <c r="BW203" s="61"/>
      <c r="BX203" s="61"/>
      <c r="BY203" s="61"/>
      <c r="BZ203" s="61"/>
      <c r="CA203" s="61"/>
      <c r="CB203" s="47"/>
      <c r="CC203" s="47"/>
      <c r="CD203" s="47"/>
      <c r="CE203" s="47"/>
      <c r="CF203" s="47"/>
      <c r="CG203" s="47"/>
    </row>
    <row r="204" spans="1:85" ht="33.75" customHeight="1" x14ac:dyDescent="0.2">
      <c r="A204" s="109"/>
      <c r="B204" s="109"/>
      <c r="C204" s="109"/>
      <c r="D204" s="109"/>
      <c r="E204" s="109"/>
      <c r="F204" s="109"/>
      <c r="G204" s="139" t="s">
        <v>117</v>
      </c>
      <c r="H204" s="139"/>
      <c r="I204" s="139"/>
      <c r="J204" s="139"/>
      <c r="K204" s="139"/>
      <c r="L204" s="139"/>
      <c r="M204" s="139"/>
      <c r="N204" s="139"/>
      <c r="O204" s="139"/>
      <c r="P204" s="139"/>
      <c r="Q204" s="139"/>
      <c r="R204" s="139"/>
      <c r="S204" s="139"/>
      <c r="T204" s="139"/>
      <c r="U204" s="139"/>
      <c r="V204" s="139"/>
      <c r="W204" s="139"/>
      <c r="X204" s="139"/>
      <c r="Y204" s="139"/>
      <c r="Z204" s="109" t="s">
        <v>46</v>
      </c>
      <c r="AA204" s="109"/>
      <c r="AB204" s="109"/>
      <c r="AC204" s="109"/>
      <c r="AD204" s="109"/>
      <c r="AE204" s="109" t="s">
        <v>179</v>
      </c>
      <c r="AF204" s="109"/>
      <c r="AG204" s="109"/>
      <c r="AH204" s="109"/>
      <c r="AI204" s="109"/>
      <c r="AJ204" s="109"/>
      <c r="AK204" s="109"/>
      <c r="AL204" s="109"/>
      <c r="AM204" s="109"/>
      <c r="AN204" s="109"/>
      <c r="AO204" s="171">
        <v>15.3</v>
      </c>
      <c r="AP204" s="171"/>
      <c r="AQ204" s="171"/>
      <c r="AR204" s="171"/>
      <c r="AS204" s="171"/>
      <c r="AT204" s="171"/>
      <c r="AU204" s="171"/>
      <c r="AV204" s="171"/>
      <c r="AW204" s="109"/>
      <c r="AX204" s="109"/>
      <c r="AY204" s="109"/>
      <c r="AZ204" s="109"/>
      <c r="BA204" s="109"/>
      <c r="BB204" s="109"/>
      <c r="BC204" s="109"/>
      <c r="BD204" s="109"/>
      <c r="BE204" s="106">
        <f>AO204+AW204</f>
        <v>15.3</v>
      </c>
      <c r="BF204" s="106"/>
      <c r="BG204" s="106"/>
      <c r="BH204" s="106"/>
      <c r="BI204" s="106"/>
      <c r="BJ204" s="106"/>
      <c r="BK204" s="106"/>
      <c r="BL204" s="106"/>
      <c r="BP204" s="55"/>
      <c r="BQ204" s="61"/>
      <c r="BR204" s="61"/>
      <c r="BS204" s="61"/>
      <c r="BT204" s="61"/>
      <c r="BU204" s="61"/>
      <c r="BV204" s="61"/>
      <c r="BW204" s="61"/>
      <c r="BX204" s="61"/>
      <c r="BY204" s="61"/>
      <c r="BZ204" s="61"/>
      <c r="CA204" s="61"/>
      <c r="CB204" s="47"/>
      <c r="CC204" s="47"/>
      <c r="CD204" s="47"/>
      <c r="CE204" s="47"/>
      <c r="CF204" s="47"/>
      <c r="CG204" s="47"/>
    </row>
    <row r="205" spans="1:85" ht="18" customHeight="1" x14ac:dyDescent="0.2">
      <c r="A205" s="109"/>
      <c r="B205" s="109"/>
      <c r="C205" s="109"/>
      <c r="D205" s="109"/>
      <c r="E205" s="109"/>
      <c r="F205" s="109"/>
      <c r="G205" s="135" t="s">
        <v>50</v>
      </c>
      <c r="H205" s="135"/>
      <c r="I205" s="135"/>
      <c r="J205" s="135"/>
      <c r="K205" s="135"/>
      <c r="L205" s="135"/>
      <c r="M205" s="135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09"/>
      <c r="AA205" s="109"/>
      <c r="AB205" s="109"/>
      <c r="AC205" s="109"/>
      <c r="AD205" s="109"/>
      <c r="AE205" s="109"/>
      <c r="AF205" s="109"/>
      <c r="AG205" s="109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  <c r="AV205" s="109"/>
      <c r="AW205" s="109"/>
      <c r="AX205" s="109"/>
      <c r="AY205" s="109"/>
      <c r="AZ205" s="109"/>
      <c r="BA205" s="109"/>
      <c r="BB205" s="109"/>
      <c r="BC205" s="109"/>
      <c r="BD205" s="109"/>
      <c r="BE205" s="106"/>
      <c r="BF205" s="106"/>
      <c r="BG205" s="106"/>
      <c r="BH205" s="106"/>
      <c r="BI205" s="106"/>
      <c r="BJ205" s="106"/>
      <c r="BK205" s="106"/>
      <c r="BL205" s="106"/>
      <c r="BP205" s="55"/>
      <c r="BQ205" s="61"/>
      <c r="BR205" s="61"/>
      <c r="BS205" s="61"/>
      <c r="BT205" s="61"/>
      <c r="BU205" s="61"/>
      <c r="BV205" s="61"/>
      <c r="BW205" s="61"/>
      <c r="BX205" s="61"/>
      <c r="BY205" s="61"/>
      <c r="BZ205" s="61"/>
      <c r="CA205" s="61"/>
      <c r="CB205" s="47"/>
      <c r="CC205" s="47"/>
      <c r="CD205" s="47"/>
      <c r="CE205" s="47"/>
      <c r="CF205" s="47"/>
      <c r="CG205" s="47"/>
    </row>
    <row r="206" spans="1:85" ht="40.5" customHeight="1" x14ac:dyDescent="0.2">
      <c r="A206" s="109"/>
      <c r="B206" s="109"/>
      <c r="C206" s="109"/>
      <c r="D206" s="109"/>
      <c r="E206" s="109"/>
      <c r="F206" s="109"/>
      <c r="G206" s="139" t="s">
        <v>148</v>
      </c>
      <c r="H206" s="139"/>
      <c r="I206" s="139"/>
      <c r="J206" s="139"/>
      <c r="K206" s="139"/>
      <c r="L206" s="139"/>
      <c r="M206" s="139"/>
      <c r="N206" s="139"/>
      <c r="O206" s="139"/>
      <c r="P206" s="139"/>
      <c r="Q206" s="139"/>
      <c r="R206" s="139"/>
      <c r="S206" s="139"/>
      <c r="T206" s="139"/>
      <c r="U206" s="139"/>
      <c r="V206" s="139"/>
      <c r="W206" s="139"/>
      <c r="X206" s="139"/>
      <c r="Y206" s="139"/>
      <c r="Z206" s="109" t="s">
        <v>141</v>
      </c>
      <c r="AA206" s="109"/>
      <c r="AB206" s="109"/>
      <c r="AC206" s="109"/>
      <c r="AD206" s="109"/>
      <c r="AE206" s="109" t="s">
        <v>56</v>
      </c>
      <c r="AF206" s="109"/>
      <c r="AG206" s="109"/>
      <c r="AH206" s="109"/>
      <c r="AI206" s="109"/>
      <c r="AJ206" s="109"/>
      <c r="AK206" s="109"/>
      <c r="AL206" s="109"/>
      <c r="AM206" s="109"/>
      <c r="AN206" s="109"/>
      <c r="AO206" s="149">
        <f>AO200/526.91</f>
        <v>9.4892865954337555</v>
      </c>
      <c r="AP206" s="149"/>
      <c r="AQ206" s="149"/>
      <c r="AR206" s="149"/>
      <c r="AS206" s="149"/>
      <c r="AT206" s="149"/>
      <c r="AU206" s="149"/>
      <c r="AV206" s="149"/>
      <c r="AW206" s="109"/>
      <c r="AX206" s="109"/>
      <c r="AY206" s="109"/>
      <c r="AZ206" s="109"/>
      <c r="BA206" s="109"/>
      <c r="BB206" s="109"/>
      <c r="BC206" s="109"/>
      <c r="BD206" s="109"/>
      <c r="BE206" s="106">
        <f>AO206+AW206</f>
        <v>9.4892865954337555</v>
      </c>
      <c r="BF206" s="106"/>
      <c r="BG206" s="106"/>
      <c r="BH206" s="106"/>
      <c r="BI206" s="106"/>
      <c r="BJ206" s="106"/>
      <c r="BK206" s="106"/>
      <c r="BL206" s="106"/>
      <c r="BP206" s="55"/>
      <c r="BQ206" s="61"/>
      <c r="BR206" s="61"/>
      <c r="BS206" s="61"/>
      <c r="BT206" s="61"/>
      <c r="BU206" s="61"/>
      <c r="BV206" s="61"/>
      <c r="BW206" s="61"/>
      <c r="BX206" s="61"/>
      <c r="BY206" s="61"/>
      <c r="BZ206" s="61"/>
      <c r="CA206" s="61"/>
      <c r="CB206" s="47"/>
      <c r="CC206" s="47"/>
      <c r="CD206" s="47"/>
      <c r="CE206" s="47"/>
      <c r="CF206" s="47"/>
      <c r="CG206" s="47"/>
    </row>
    <row r="207" spans="1:85" ht="4.5" customHeight="1" x14ac:dyDescent="0.2">
      <c r="A207" s="31"/>
      <c r="B207" s="31"/>
      <c r="C207" s="31"/>
      <c r="D207" s="31"/>
      <c r="E207" s="31"/>
      <c r="F207" s="31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49"/>
      <c r="AP207" s="49"/>
      <c r="AQ207" s="49"/>
      <c r="AR207" s="49"/>
      <c r="AS207" s="49"/>
      <c r="AT207" s="49"/>
      <c r="AU207" s="49"/>
      <c r="AV207" s="49"/>
      <c r="AW207" s="31"/>
      <c r="AX207" s="31"/>
      <c r="AY207" s="31"/>
      <c r="AZ207" s="31"/>
      <c r="BA207" s="31"/>
      <c r="BB207" s="31"/>
      <c r="BC207" s="31"/>
      <c r="BD207" s="31"/>
      <c r="BE207" s="49"/>
      <c r="BF207" s="49"/>
      <c r="BG207" s="49"/>
      <c r="BH207" s="49"/>
      <c r="BI207" s="49"/>
      <c r="BJ207" s="49"/>
      <c r="BK207" s="49"/>
      <c r="BL207" s="49"/>
      <c r="BP207" s="55"/>
      <c r="BQ207" s="61"/>
      <c r="BR207" s="61"/>
      <c r="BS207" s="61"/>
      <c r="BT207" s="61"/>
      <c r="BU207" s="61"/>
      <c r="BV207" s="61"/>
      <c r="BW207" s="61"/>
      <c r="BX207" s="61"/>
      <c r="BY207" s="61"/>
      <c r="BZ207" s="61"/>
      <c r="CA207" s="61"/>
      <c r="CB207" s="47"/>
      <c r="CC207" s="47"/>
      <c r="CD207" s="47"/>
      <c r="CE207" s="47"/>
      <c r="CF207" s="47"/>
      <c r="CG207" s="47"/>
    </row>
    <row r="208" spans="1:85" ht="33" customHeight="1" x14ac:dyDescent="0.2">
      <c r="A208" s="109" t="s">
        <v>14</v>
      </c>
      <c r="B208" s="109"/>
      <c r="C208" s="109"/>
      <c r="D208" s="109"/>
      <c r="E208" s="109"/>
      <c r="F208" s="109"/>
      <c r="G208" s="109" t="s">
        <v>27</v>
      </c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 t="s">
        <v>2</v>
      </c>
      <c r="AA208" s="109"/>
      <c r="AB208" s="109"/>
      <c r="AC208" s="109"/>
      <c r="AD208" s="109"/>
      <c r="AE208" s="109" t="s">
        <v>1</v>
      </c>
      <c r="AF208" s="109"/>
      <c r="AG208" s="109"/>
      <c r="AH208" s="109"/>
      <c r="AI208" s="109"/>
      <c r="AJ208" s="109"/>
      <c r="AK208" s="109"/>
      <c r="AL208" s="109"/>
      <c r="AM208" s="109"/>
      <c r="AN208" s="109"/>
      <c r="AO208" s="109" t="s">
        <v>15</v>
      </c>
      <c r="AP208" s="109"/>
      <c r="AQ208" s="109"/>
      <c r="AR208" s="109"/>
      <c r="AS208" s="109"/>
      <c r="AT208" s="109"/>
      <c r="AU208" s="109"/>
      <c r="AV208" s="109"/>
      <c r="AW208" s="109" t="s">
        <v>16</v>
      </c>
      <c r="AX208" s="109"/>
      <c r="AY208" s="109"/>
      <c r="AZ208" s="109"/>
      <c r="BA208" s="109"/>
      <c r="BB208" s="109"/>
      <c r="BC208" s="109"/>
      <c r="BD208" s="109"/>
      <c r="BE208" s="109" t="s">
        <v>13</v>
      </c>
      <c r="BF208" s="109"/>
      <c r="BG208" s="109"/>
      <c r="BH208" s="109"/>
      <c r="BI208" s="109"/>
      <c r="BJ208" s="109"/>
      <c r="BK208" s="109"/>
      <c r="BL208" s="109"/>
      <c r="BP208" s="55"/>
      <c r="BQ208" s="61"/>
      <c r="BR208" s="61"/>
      <c r="BS208" s="61"/>
      <c r="BT208" s="61"/>
      <c r="BU208" s="61"/>
      <c r="BV208" s="61"/>
      <c r="BW208" s="61"/>
      <c r="BX208" s="61"/>
      <c r="BY208" s="61"/>
      <c r="BZ208" s="61"/>
      <c r="CA208" s="61"/>
      <c r="CB208" s="47"/>
      <c r="CC208" s="47"/>
      <c r="CD208" s="47"/>
      <c r="CE208" s="47"/>
      <c r="CF208" s="47"/>
      <c r="CG208" s="47"/>
    </row>
    <row r="209" spans="1:85" ht="15.75" x14ac:dyDescent="0.2">
      <c r="A209" s="109">
        <v>1</v>
      </c>
      <c r="B209" s="109"/>
      <c r="C209" s="109"/>
      <c r="D209" s="109"/>
      <c r="E209" s="109"/>
      <c r="F209" s="109"/>
      <c r="G209" s="109">
        <v>2</v>
      </c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>
        <v>3</v>
      </c>
      <c r="AA209" s="109"/>
      <c r="AB209" s="109"/>
      <c r="AC209" s="109"/>
      <c r="AD209" s="109"/>
      <c r="AE209" s="109">
        <v>4</v>
      </c>
      <c r="AF209" s="109"/>
      <c r="AG209" s="109"/>
      <c r="AH209" s="109"/>
      <c r="AI209" s="109"/>
      <c r="AJ209" s="109"/>
      <c r="AK209" s="109"/>
      <c r="AL209" s="109"/>
      <c r="AM209" s="109"/>
      <c r="AN209" s="109"/>
      <c r="AO209" s="109">
        <v>5</v>
      </c>
      <c r="AP209" s="109"/>
      <c r="AQ209" s="109"/>
      <c r="AR209" s="109"/>
      <c r="AS209" s="109"/>
      <c r="AT209" s="109"/>
      <c r="AU209" s="109"/>
      <c r="AV209" s="109"/>
      <c r="AW209" s="109">
        <v>6</v>
      </c>
      <c r="AX209" s="109"/>
      <c r="AY209" s="109"/>
      <c r="AZ209" s="109"/>
      <c r="BA209" s="109"/>
      <c r="BB209" s="109"/>
      <c r="BC209" s="109"/>
      <c r="BD209" s="109"/>
      <c r="BE209" s="109">
        <v>7</v>
      </c>
      <c r="BF209" s="109"/>
      <c r="BG209" s="109"/>
      <c r="BH209" s="109"/>
      <c r="BI209" s="109"/>
      <c r="BJ209" s="109"/>
      <c r="BK209" s="109"/>
      <c r="BL209" s="109"/>
      <c r="BP209" s="55"/>
      <c r="BQ209" s="61"/>
      <c r="BR209" s="61"/>
      <c r="BS209" s="61"/>
      <c r="BT209" s="61"/>
      <c r="BU209" s="61"/>
      <c r="BV209" s="61"/>
      <c r="BW209" s="61"/>
      <c r="BX209" s="61"/>
      <c r="BY209" s="61"/>
      <c r="BZ209" s="61"/>
      <c r="CA209" s="61"/>
      <c r="CB209" s="47"/>
      <c r="CC209" s="47"/>
      <c r="CD209" s="47"/>
      <c r="CE209" s="47"/>
      <c r="CF209" s="47"/>
      <c r="CG209" s="47"/>
    </row>
    <row r="210" spans="1:85" ht="18" customHeight="1" x14ac:dyDescent="0.2">
      <c r="A210" s="109"/>
      <c r="B210" s="109"/>
      <c r="C210" s="109"/>
      <c r="D210" s="109"/>
      <c r="E210" s="109"/>
      <c r="F210" s="109"/>
      <c r="G210" s="205" t="s">
        <v>71</v>
      </c>
      <c r="H210" s="205"/>
      <c r="I210" s="205"/>
      <c r="J210" s="205"/>
      <c r="K210" s="205"/>
      <c r="L210" s="205"/>
      <c r="M210" s="205"/>
      <c r="N210" s="205"/>
      <c r="O210" s="205"/>
      <c r="P210" s="205"/>
      <c r="Q210" s="205"/>
      <c r="R210" s="205"/>
      <c r="S210" s="205"/>
      <c r="T210" s="205"/>
      <c r="U210" s="205"/>
      <c r="V210" s="205"/>
      <c r="W210" s="205"/>
      <c r="X210" s="205"/>
      <c r="Y210" s="205"/>
      <c r="Z210" s="205"/>
      <c r="AA210" s="205"/>
      <c r="AB210" s="205"/>
      <c r="AC210" s="205"/>
      <c r="AD210" s="205"/>
      <c r="AE210" s="205"/>
      <c r="AF210" s="205"/>
      <c r="AG210" s="205"/>
      <c r="AH210" s="205"/>
      <c r="AI210" s="205"/>
      <c r="AJ210" s="205"/>
      <c r="AK210" s="205"/>
      <c r="AL210" s="205"/>
      <c r="AM210" s="205"/>
      <c r="AN210" s="205"/>
      <c r="AO210" s="109"/>
      <c r="AP210" s="109"/>
      <c r="AQ210" s="109"/>
      <c r="AR210" s="109"/>
      <c r="AS210" s="109"/>
      <c r="AT210" s="109"/>
      <c r="AU210" s="109"/>
      <c r="AV210" s="109"/>
      <c r="AW210" s="109"/>
      <c r="AX210" s="109"/>
      <c r="AY210" s="109"/>
      <c r="AZ210" s="109"/>
      <c r="BA210" s="109"/>
      <c r="BB210" s="109"/>
      <c r="BC210" s="109"/>
      <c r="BD210" s="109"/>
      <c r="BE210" s="109"/>
      <c r="BF210" s="109"/>
      <c r="BG210" s="109"/>
      <c r="BH210" s="109"/>
      <c r="BI210" s="109"/>
      <c r="BJ210" s="109"/>
      <c r="BK210" s="109"/>
      <c r="BL210" s="109"/>
      <c r="BP210" s="55"/>
      <c r="BQ210" s="61"/>
      <c r="BR210" s="61"/>
      <c r="BS210" s="61"/>
      <c r="BT210" s="61"/>
      <c r="BU210" s="61"/>
      <c r="BV210" s="61"/>
      <c r="BW210" s="61"/>
      <c r="BX210" s="61"/>
      <c r="BY210" s="61"/>
      <c r="BZ210" s="61"/>
      <c r="CA210" s="61"/>
      <c r="CB210" s="47"/>
      <c r="CC210" s="47"/>
      <c r="CD210" s="47"/>
      <c r="CE210" s="47"/>
      <c r="CF210" s="47"/>
      <c r="CG210" s="47"/>
    </row>
    <row r="211" spans="1:85" ht="18" customHeight="1" x14ac:dyDescent="0.2">
      <c r="A211" s="109"/>
      <c r="B211" s="109"/>
      <c r="C211" s="109"/>
      <c r="D211" s="109"/>
      <c r="E211" s="109"/>
      <c r="F211" s="109"/>
      <c r="G211" s="135" t="s">
        <v>45</v>
      </c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09"/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  <c r="AV211" s="109"/>
      <c r="AW211" s="109"/>
      <c r="AX211" s="109"/>
      <c r="AY211" s="109"/>
      <c r="AZ211" s="109"/>
      <c r="BA211" s="109"/>
      <c r="BB211" s="109"/>
      <c r="BC211" s="109"/>
      <c r="BD211" s="109"/>
      <c r="BE211" s="109"/>
      <c r="BF211" s="109"/>
      <c r="BG211" s="109"/>
      <c r="BH211" s="109"/>
      <c r="BI211" s="109"/>
      <c r="BJ211" s="109"/>
      <c r="BK211" s="109"/>
      <c r="BL211" s="109"/>
      <c r="BP211" s="55"/>
      <c r="BQ211" s="61"/>
      <c r="BR211" s="61"/>
      <c r="BS211" s="61"/>
      <c r="BT211" s="61"/>
      <c r="BU211" s="61"/>
      <c r="BV211" s="61"/>
      <c r="BW211" s="61"/>
      <c r="BX211" s="61"/>
      <c r="BY211" s="61"/>
      <c r="BZ211" s="61"/>
      <c r="CA211" s="61"/>
      <c r="CB211" s="47"/>
      <c r="CC211" s="47"/>
      <c r="CD211" s="47"/>
      <c r="CE211" s="47"/>
      <c r="CF211" s="47"/>
      <c r="CG211" s="47"/>
    </row>
    <row r="212" spans="1:85" ht="18" customHeight="1" x14ac:dyDescent="0.2">
      <c r="A212" s="109"/>
      <c r="B212" s="109"/>
      <c r="C212" s="109"/>
      <c r="D212" s="109"/>
      <c r="E212" s="109"/>
      <c r="F212" s="109"/>
      <c r="G212" s="163" t="s">
        <v>81</v>
      </c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63"/>
      <c r="Z212" s="109" t="s">
        <v>46</v>
      </c>
      <c r="AA212" s="109"/>
      <c r="AB212" s="109"/>
      <c r="AC212" s="109"/>
      <c r="AD212" s="109"/>
      <c r="AE212" s="109" t="s">
        <v>55</v>
      </c>
      <c r="AF212" s="109"/>
      <c r="AG212" s="109"/>
      <c r="AH212" s="109"/>
      <c r="AI212" s="109"/>
      <c r="AJ212" s="109"/>
      <c r="AK212" s="109"/>
      <c r="AL212" s="109"/>
      <c r="AM212" s="109"/>
      <c r="AN212" s="109"/>
      <c r="AO212" s="111">
        <f>SUM(AO213:AV218)</f>
        <v>884501</v>
      </c>
      <c r="AP212" s="111"/>
      <c r="AQ212" s="111"/>
      <c r="AR212" s="111"/>
      <c r="AS212" s="111"/>
      <c r="AT212" s="111"/>
      <c r="AU212" s="111"/>
      <c r="AV212" s="111"/>
      <c r="AW212" s="111"/>
      <c r="AX212" s="111"/>
      <c r="AY212" s="111"/>
      <c r="AZ212" s="111"/>
      <c r="BA212" s="111"/>
      <c r="BB212" s="111"/>
      <c r="BC212" s="111"/>
      <c r="BD212" s="111"/>
      <c r="BE212" s="111">
        <f t="shared" ref="BE212:BE217" si="9">AO212+AW212</f>
        <v>884501</v>
      </c>
      <c r="BF212" s="111"/>
      <c r="BG212" s="111"/>
      <c r="BH212" s="111"/>
      <c r="BI212" s="111"/>
      <c r="BJ212" s="111"/>
      <c r="BK212" s="111"/>
      <c r="BL212" s="111"/>
      <c r="BP212" s="55"/>
      <c r="BQ212" s="61"/>
      <c r="BR212" s="61"/>
      <c r="BS212" s="61"/>
      <c r="BT212" s="61"/>
      <c r="BU212" s="61"/>
      <c r="BV212" s="61"/>
      <c r="BW212" s="61"/>
      <c r="BX212" s="61"/>
      <c r="BY212" s="61"/>
      <c r="BZ212" s="61"/>
      <c r="CA212" s="61"/>
      <c r="CB212" s="47"/>
      <c r="CC212" s="47"/>
      <c r="CD212" s="47"/>
      <c r="CE212" s="47"/>
      <c r="CF212" s="47"/>
      <c r="CG212" s="47"/>
    </row>
    <row r="213" spans="1:85" ht="18" customHeight="1" x14ac:dyDescent="0.2">
      <c r="A213" s="109"/>
      <c r="B213" s="109"/>
      <c r="C213" s="109"/>
      <c r="D213" s="109"/>
      <c r="E213" s="109"/>
      <c r="F213" s="109"/>
      <c r="G213" s="261" t="s">
        <v>128</v>
      </c>
      <c r="H213" s="261"/>
      <c r="I213" s="261"/>
      <c r="J213" s="261"/>
      <c r="K213" s="261"/>
      <c r="L213" s="261"/>
      <c r="M213" s="261"/>
      <c r="N213" s="261"/>
      <c r="O213" s="261"/>
      <c r="P213" s="261"/>
      <c r="Q213" s="261"/>
      <c r="R213" s="261"/>
      <c r="S213" s="261"/>
      <c r="T213" s="261"/>
      <c r="U213" s="261"/>
      <c r="V213" s="261"/>
      <c r="W213" s="261"/>
      <c r="X213" s="261"/>
      <c r="Y213" s="261"/>
      <c r="Z213" s="109" t="s">
        <v>46</v>
      </c>
      <c r="AA213" s="109"/>
      <c r="AB213" s="109"/>
      <c r="AC213" s="109"/>
      <c r="AD213" s="109"/>
      <c r="AE213" s="109" t="s">
        <v>87</v>
      </c>
      <c r="AF213" s="109"/>
      <c r="AG213" s="109"/>
      <c r="AH213" s="109"/>
      <c r="AI213" s="109"/>
      <c r="AJ213" s="109"/>
      <c r="AK213" s="109"/>
      <c r="AL213" s="109"/>
      <c r="AM213" s="109"/>
      <c r="AN213" s="109"/>
      <c r="AO213" s="111">
        <v>100000</v>
      </c>
      <c r="AP213" s="111"/>
      <c r="AQ213" s="111"/>
      <c r="AR213" s="111"/>
      <c r="AS213" s="111"/>
      <c r="AT213" s="111"/>
      <c r="AU213" s="111"/>
      <c r="AV213" s="111"/>
      <c r="AW213" s="111"/>
      <c r="AX213" s="111"/>
      <c r="AY213" s="111"/>
      <c r="AZ213" s="111"/>
      <c r="BA213" s="111"/>
      <c r="BB213" s="111"/>
      <c r="BC213" s="111"/>
      <c r="BD213" s="111"/>
      <c r="BE213" s="111">
        <f t="shared" si="9"/>
        <v>100000</v>
      </c>
      <c r="BF213" s="111"/>
      <c r="BG213" s="111"/>
      <c r="BH213" s="111"/>
      <c r="BI213" s="111"/>
      <c r="BJ213" s="111"/>
      <c r="BK213" s="111"/>
      <c r="BL213" s="111"/>
      <c r="BP213" s="55"/>
      <c r="BQ213" s="61"/>
      <c r="BR213" s="61"/>
      <c r="BS213" s="61"/>
      <c r="BT213" s="61"/>
      <c r="BU213" s="61"/>
      <c r="BV213" s="61"/>
      <c r="BW213" s="61"/>
      <c r="BX213" s="61"/>
      <c r="BY213" s="61"/>
      <c r="BZ213" s="61"/>
      <c r="CA213" s="61"/>
      <c r="CB213" s="47"/>
      <c r="CC213" s="47"/>
      <c r="CD213" s="47"/>
      <c r="CE213" s="47"/>
      <c r="CF213" s="47"/>
      <c r="CG213" s="47"/>
    </row>
    <row r="214" spans="1:85" ht="21" customHeight="1" x14ac:dyDescent="0.2">
      <c r="A214" s="109"/>
      <c r="B214" s="109"/>
      <c r="C214" s="109"/>
      <c r="D214" s="109"/>
      <c r="E214" s="109"/>
      <c r="F214" s="109"/>
      <c r="G214" s="311" t="s">
        <v>147</v>
      </c>
      <c r="H214" s="312"/>
      <c r="I214" s="312"/>
      <c r="J214" s="312"/>
      <c r="K214" s="312"/>
      <c r="L214" s="312"/>
      <c r="M214" s="312"/>
      <c r="N214" s="312"/>
      <c r="O214" s="312"/>
      <c r="P214" s="312"/>
      <c r="Q214" s="312"/>
      <c r="R214" s="312"/>
      <c r="S214" s="312"/>
      <c r="T214" s="312"/>
      <c r="U214" s="312"/>
      <c r="V214" s="312"/>
      <c r="W214" s="312"/>
      <c r="X214" s="312"/>
      <c r="Y214" s="313"/>
      <c r="Z214" s="109" t="s">
        <v>46</v>
      </c>
      <c r="AA214" s="109"/>
      <c r="AB214" s="109"/>
      <c r="AC214" s="109"/>
      <c r="AD214" s="109"/>
      <c r="AE214" s="109" t="s">
        <v>87</v>
      </c>
      <c r="AF214" s="109"/>
      <c r="AG214" s="109"/>
      <c r="AH214" s="109"/>
      <c r="AI214" s="109"/>
      <c r="AJ214" s="109"/>
      <c r="AK214" s="109"/>
      <c r="AL214" s="109"/>
      <c r="AM214" s="109"/>
      <c r="AN214" s="109"/>
      <c r="AO214" s="111">
        <v>100000</v>
      </c>
      <c r="AP214" s="111"/>
      <c r="AQ214" s="111"/>
      <c r="AR214" s="111"/>
      <c r="AS214" s="111"/>
      <c r="AT214" s="111"/>
      <c r="AU214" s="111"/>
      <c r="AV214" s="111"/>
      <c r="AW214" s="111"/>
      <c r="AX214" s="111"/>
      <c r="AY214" s="111"/>
      <c r="AZ214" s="111"/>
      <c r="BA214" s="111"/>
      <c r="BB214" s="111"/>
      <c r="BC214" s="111"/>
      <c r="BD214" s="111"/>
      <c r="BE214" s="111">
        <f t="shared" si="9"/>
        <v>100000</v>
      </c>
      <c r="BF214" s="111"/>
      <c r="BG214" s="111"/>
      <c r="BH214" s="111"/>
      <c r="BI214" s="111"/>
      <c r="BJ214" s="111"/>
      <c r="BK214" s="111"/>
      <c r="BL214" s="111"/>
      <c r="BP214" s="55"/>
      <c r="BQ214" s="61"/>
      <c r="BR214" s="61"/>
      <c r="BS214" s="61"/>
      <c r="BT214" s="61"/>
      <c r="BU214" s="61"/>
      <c r="BV214" s="61"/>
      <c r="BW214" s="61"/>
      <c r="BX214" s="61"/>
      <c r="BY214" s="61"/>
      <c r="BZ214" s="61"/>
      <c r="CA214" s="61"/>
      <c r="CB214" s="47"/>
      <c r="CC214" s="47"/>
      <c r="CD214" s="47"/>
      <c r="CE214" s="47"/>
      <c r="CF214" s="47"/>
      <c r="CG214" s="47"/>
    </row>
    <row r="215" spans="1:85" ht="53.25" customHeight="1" x14ac:dyDescent="0.2">
      <c r="A215" s="109"/>
      <c r="B215" s="109"/>
      <c r="C215" s="109"/>
      <c r="D215" s="109"/>
      <c r="E215" s="109"/>
      <c r="F215" s="109"/>
      <c r="G215" s="314" t="s">
        <v>144</v>
      </c>
      <c r="H215" s="315"/>
      <c r="I215" s="315"/>
      <c r="J215" s="315"/>
      <c r="K215" s="315"/>
      <c r="L215" s="315"/>
      <c r="M215" s="315"/>
      <c r="N215" s="315"/>
      <c r="O215" s="315"/>
      <c r="P215" s="315"/>
      <c r="Q215" s="315"/>
      <c r="R215" s="315"/>
      <c r="S215" s="315"/>
      <c r="T215" s="315"/>
      <c r="U215" s="315"/>
      <c r="V215" s="315"/>
      <c r="W215" s="315"/>
      <c r="X215" s="315"/>
      <c r="Y215" s="316"/>
      <c r="Z215" s="109" t="s">
        <v>46</v>
      </c>
      <c r="AA215" s="109"/>
      <c r="AB215" s="109"/>
      <c r="AC215" s="109"/>
      <c r="AD215" s="109"/>
      <c r="AE215" s="109" t="s">
        <v>87</v>
      </c>
      <c r="AF215" s="109"/>
      <c r="AG215" s="109"/>
      <c r="AH215" s="109"/>
      <c r="AI215" s="109"/>
      <c r="AJ215" s="109"/>
      <c r="AK215" s="109"/>
      <c r="AL215" s="109"/>
      <c r="AM215" s="109"/>
      <c r="AN215" s="109"/>
      <c r="AO215" s="150">
        <v>200000</v>
      </c>
      <c r="AP215" s="150"/>
      <c r="AQ215" s="150"/>
      <c r="AR215" s="150"/>
      <c r="AS215" s="150"/>
      <c r="AT215" s="150"/>
      <c r="AU215" s="150"/>
      <c r="AV215" s="150"/>
      <c r="AW215" s="196"/>
      <c r="AX215" s="196"/>
      <c r="AY215" s="196"/>
      <c r="AZ215" s="196"/>
      <c r="BA215" s="196"/>
      <c r="BB215" s="196"/>
      <c r="BC215" s="196"/>
      <c r="BD215" s="196"/>
      <c r="BE215" s="111">
        <f t="shared" si="9"/>
        <v>200000</v>
      </c>
      <c r="BF215" s="109"/>
      <c r="BG215" s="109"/>
      <c r="BH215" s="109"/>
      <c r="BI215" s="109"/>
      <c r="BJ215" s="109"/>
      <c r="BK215" s="109"/>
      <c r="BL215" s="109"/>
      <c r="BP215" s="55"/>
      <c r="BQ215" s="61"/>
      <c r="BR215" s="61"/>
      <c r="BS215" s="61"/>
      <c r="BT215" s="61"/>
      <c r="BU215" s="61"/>
      <c r="BV215" s="61"/>
      <c r="BW215" s="61"/>
      <c r="BX215" s="61"/>
      <c r="BY215" s="61"/>
      <c r="BZ215" s="61"/>
      <c r="CA215" s="61"/>
      <c r="CB215" s="47"/>
      <c r="CC215" s="47"/>
      <c r="CD215" s="47"/>
      <c r="CE215" s="47"/>
      <c r="CF215" s="47"/>
      <c r="CG215" s="47"/>
    </row>
    <row r="216" spans="1:85" ht="19.5" customHeight="1" x14ac:dyDescent="0.2">
      <c r="A216" s="109"/>
      <c r="B216" s="109"/>
      <c r="C216" s="109"/>
      <c r="D216" s="109"/>
      <c r="E216" s="109"/>
      <c r="F216" s="109"/>
      <c r="G216" s="249" t="s">
        <v>159</v>
      </c>
      <c r="H216" s="250"/>
      <c r="I216" s="250"/>
      <c r="J216" s="250"/>
      <c r="K216" s="250"/>
      <c r="L216" s="250"/>
      <c r="M216" s="250"/>
      <c r="N216" s="250"/>
      <c r="O216" s="250"/>
      <c r="P216" s="250"/>
      <c r="Q216" s="250"/>
      <c r="R216" s="250"/>
      <c r="S216" s="250"/>
      <c r="T216" s="250"/>
      <c r="U216" s="250"/>
      <c r="V216" s="250"/>
      <c r="W216" s="250"/>
      <c r="X216" s="250"/>
      <c r="Y216" s="251"/>
      <c r="Z216" s="109" t="s">
        <v>46</v>
      </c>
      <c r="AA216" s="109"/>
      <c r="AB216" s="109"/>
      <c r="AC216" s="109"/>
      <c r="AD216" s="109"/>
      <c r="AE216" s="109" t="s">
        <v>87</v>
      </c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50">
        <f>50000-32056</f>
        <v>17944</v>
      </c>
      <c r="AP216" s="150"/>
      <c r="AQ216" s="150"/>
      <c r="AR216" s="150"/>
      <c r="AS216" s="150"/>
      <c r="AT216" s="150"/>
      <c r="AU216" s="150"/>
      <c r="AV216" s="150"/>
      <c r="AW216" s="196"/>
      <c r="AX216" s="196"/>
      <c r="AY216" s="196"/>
      <c r="AZ216" s="196"/>
      <c r="BA216" s="196"/>
      <c r="BB216" s="196"/>
      <c r="BC216" s="196"/>
      <c r="BD216" s="196"/>
      <c r="BE216" s="111">
        <f t="shared" si="9"/>
        <v>17944</v>
      </c>
      <c r="BF216" s="109"/>
      <c r="BG216" s="109"/>
      <c r="BH216" s="109"/>
      <c r="BI216" s="109"/>
      <c r="BJ216" s="109"/>
      <c r="BK216" s="109"/>
      <c r="BL216" s="109"/>
      <c r="BP216" s="55"/>
      <c r="BQ216" s="61"/>
      <c r="BR216" s="61"/>
      <c r="BS216" s="61"/>
      <c r="BT216" s="61"/>
      <c r="BU216" s="61"/>
      <c r="BV216" s="61"/>
      <c r="BW216" s="61"/>
      <c r="BX216" s="61"/>
      <c r="BY216" s="61"/>
      <c r="BZ216" s="61"/>
      <c r="CA216" s="61"/>
      <c r="CB216" s="47"/>
      <c r="CC216" s="47"/>
      <c r="CD216" s="47"/>
      <c r="CE216" s="47"/>
      <c r="CF216" s="47"/>
      <c r="CG216" s="47"/>
    </row>
    <row r="217" spans="1:85" ht="33" customHeight="1" x14ac:dyDescent="0.2">
      <c r="A217" s="109"/>
      <c r="B217" s="109"/>
      <c r="C217" s="109"/>
      <c r="D217" s="109"/>
      <c r="E217" s="109"/>
      <c r="F217" s="109"/>
      <c r="G217" s="164" t="s">
        <v>187</v>
      </c>
      <c r="H217" s="165"/>
      <c r="I217" s="165"/>
      <c r="J217" s="165"/>
      <c r="K217" s="165"/>
      <c r="L217" s="165"/>
      <c r="M217" s="165"/>
      <c r="N217" s="165"/>
      <c r="O217" s="165"/>
      <c r="P217" s="165"/>
      <c r="Q217" s="165"/>
      <c r="R217" s="165"/>
      <c r="S217" s="165"/>
      <c r="T217" s="165"/>
      <c r="U217" s="165"/>
      <c r="V217" s="165"/>
      <c r="W217" s="165"/>
      <c r="X217" s="165"/>
      <c r="Y217" s="166"/>
      <c r="Z217" s="109" t="s">
        <v>46</v>
      </c>
      <c r="AA217" s="109"/>
      <c r="AB217" s="109"/>
      <c r="AC217" s="109"/>
      <c r="AD217" s="109"/>
      <c r="AE217" s="109" t="s">
        <v>87</v>
      </c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50">
        <v>300000</v>
      </c>
      <c r="AP217" s="150"/>
      <c r="AQ217" s="150"/>
      <c r="AR217" s="150"/>
      <c r="AS217" s="150"/>
      <c r="AT217" s="150"/>
      <c r="AU217" s="150"/>
      <c r="AV217" s="150"/>
      <c r="AW217" s="196"/>
      <c r="AX217" s="196"/>
      <c r="AY217" s="196"/>
      <c r="AZ217" s="196"/>
      <c r="BA217" s="196"/>
      <c r="BB217" s="196"/>
      <c r="BC217" s="196"/>
      <c r="BD217" s="196"/>
      <c r="BE217" s="111">
        <f t="shared" si="9"/>
        <v>300000</v>
      </c>
      <c r="BF217" s="109"/>
      <c r="BG217" s="109"/>
      <c r="BH217" s="109"/>
      <c r="BI217" s="109"/>
      <c r="BJ217" s="109"/>
      <c r="BK217" s="109"/>
      <c r="BL217" s="109"/>
      <c r="BP217" s="55"/>
      <c r="BQ217" s="61"/>
      <c r="BR217" s="61"/>
      <c r="BS217" s="61"/>
      <c r="BT217" s="61"/>
      <c r="BU217" s="61"/>
      <c r="BV217" s="61"/>
      <c r="BW217" s="61"/>
      <c r="BX217" s="61"/>
      <c r="BY217" s="61"/>
      <c r="BZ217" s="61"/>
      <c r="CA217" s="61"/>
      <c r="CB217" s="47"/>
      <c r="CC217" s="47"/>
      <c r="CD217" s="47"/>
      <c r="CE217" s="47"/>
      <c r="CF217" s="47"/>
      <c r="CG217" s="47"/>
    </row>
    <row r="218" spans="1:85" ht="48.75" customHeight="1" x14ac:dyDescent="0.2">
      <c r="A218" s="109"/>
      <c r="B218" s="109"/>
      <c r="C218" s="109"/>
      <c r="D218" s="109"/>
      <c r="E218" s="109"/>
      <c r="F218" s="109"/>
      <c r="G218" s="164" t="s">
        <v>224</v>
      </c>
      <c r="H218" s="165"/>
      <c r="I218" s="165"/>
      <c r="J218" s="165"/>
      <c r="K218" s="165"/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65"/>
      <c r="Y218" s="165"/>
      <c r="Z218" s="109" t="s">
        <v>46</v>
      </c>
      <c r="AA218" s="109"/>
      <c r="AB218" s="109"/>
      <c r="AC218" s="109"/>
      <c r="AD218" s="109"/>
      <c r="AE218" s="303" t="s">
        <v>87</v>
      </c>
      <c r="AF218" s="303"/>
      <c r="AG218" s="303"/>
      <c r="AH218" s="303"/>
      <c r="AI218" s="303"/>
      <c r="AJ218" s="303"/>
      <c r="AK218" s="303"/>
      <c r="AL218" s="303"/>
      <c r="AM218" s="303"/>
      <c r="AN218" s="303"/>
      <c r="AO218" s="210">
        <f>200000-33443</f>
        <v>166557</v>
      </c>
      <c r="AP218" s="211"/>
      <c r="AQ218" s="211"/>
      <c r="AR218" s="211"/>
      <c r="AS218" s="211"/>
      <c r="AT218" s="211"/>
      <c r="AU218" s="211"/>
      <c r="AV218" s="212"/>
      <c r="AW218" s="196"/>
      <c r="AX218" s="196"/>
      <c r="AY218" s="196"/>
      <c r="AZ218" s="196"/>
      <c r="BA218" s="196"/>
      <c r="BB218" s="196"/>
      <c r="BC218" s="196"/>
      <c r="BD218" s="196"/>
      <c r="BE218" s="111">
        <f>AO218+AW218</f>
        <v>166557</v>
      </c>
      <c r="BF218" s="109"/>
      <c r="BG218" s="109"/>
      <c r="BH218" s="109"/>
      <c r="BI218" s="109"/>
      <c r="BJ218" s="109"/>
      <c r="BK218" s="109"/>
      <c r="BL218" s="109"/>
      <c r="BP218" s="55"/>
      <c r="BQ218" s="61"/>
      <c r="BR218" s="61"/>
      <c r="BS218" s="61"/>
      <c r="BT218" s="61"/>
      <c r="BU218" s="61"/>
      <c r="BV218" s="61"/>
      <c r="BW218" s="61"/>
      <c r="BX218" s="61"/>
      <c r="BY218" s="61"/>
      <c r="BZ218" s="61"/>
      <c r="CA218" s="61"/>
      <c r="CB218" s="47"/>
      <c r="CC218" s="47"/>
      <c r="CD218" s="47"/>
      <c r="CE218" s="47"/>
      <c r="CF218" s="47"/>
      <c r="CG218" s="47"/>
    </row>
    <row r="219" spans="1:85" ht="18.75" customHeight="1" x14ac:dyDescent="0.2">
      <c r="A219" s="109"/>
      <c r="B219" s="109"/>
      <c r="C219" s="109"/>
      <c r="D219" s="109"/>
      <c r="E219" s="109"/>
      <c r="F219" s="109"/>
      <c r="G219" s="135" t="s">
        <v>48</v>
      </c>
      <c r="H219" s="135"/>
      <c r="I219" s="135"/>
      <c r="J219" s="135"/>
      <c r="K219" s="135"/>
      <c r="L219" s="135"/>
      <c r="M219" s="135"/>
      <c r="N219" s="135"/>
      <c r="O219" s="135"/>
      <c r="P219" s="135"/>
      <c r="Q219" s="135"/>
      <c r="R219" s="135"/>
      <c r="S219" s="135"/>
      <c r="T219" s="135"/>
      <c r="U219" s="135"/>
      <c r="V219" s="135"/>
      <c r="W219" s="135"/>
      <c r="X219" s="135"/>
      <c r="Y219" s="135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  <c r="AV219" s="109"/>
      <c r="AW219" s="109"/>
      <c r="AX219" s="109"/>
      <c r="AY219" s="109"/>
      <c r="AZ219" s="109"/>
      <c r="BA219" s="109"/>
      <c r="BB219" s="109"/>
      <c r="BC219" s="109"/>
      <c r="BD219" s="109"/>
      <c r="BE219" s="106"/>
      <c r="BF219" s="106"/>
      <c r="BG219" s="106"/>
      <c r="BH219" s="106"/>
      <c r="BI219" s="106"/>
      <c r="BJ219" s="106"/>
      <c r="BK219" s="106"/>
      <c r="BL219" s="106"/>
      <c r="BP219" s="55"/>
      <c r="BQ219" s="61"/>
      <c r="BR219" s="61"/>
      <c r="BS219" s="61"/>
      <c r="BT219" s="61"/>
      <c r="BU219" s="61"/>
      <c r="BV219" s="61"/>
      <c r="BW219" s="61"/>
      <c r="BX219" s="61"/>
      <c r="BY219" s="61"/>
      <c r="BZ219" s="61"/>
      <c r="CA219" s="61"/>
      <c r="CB219" s="47"/>
      <c r="CC219" s="47"/>
      <c r="CD219" s="47"/>
      <c r="CE219" s="47"/>
      <c r="CF219" s="47"/>
      <c r="CG219" s="47"/>
    </row>
    <row r="220" spans="1:85" ht="33" customHeight="1" x14ac:dyDescent="0.2">
      <c r="A220" s="109"/>
      <c r="B220" s="109"/>
      <c r="C220" s="109"/>
      <c r="D220" s="109"/>
      <c r="E220" s="109"/>
      <c r="F220" s="109"/>
      <c r="G220" s="146" t="s">
        <v>173</v>
      </c>
      <c r="H220" s="147"/>
      <c r="I220" s="147"/>
      <c r="J220" s="147"/>
      <c r="K220" s="147"/>
      <c r="L220" s="147"/>
      <c r="M220" s="147"/>
      <c r="N220" s="147"/>
      <c r="O220" s="147"/>
      <c r="P220" s="147"/>
      <c r="Q220" s="147"/>
      <c r="R220" s="147"/>
      <c r="S220" s="147"/>
      <c r="T220" s="147"/>
      <c r="U220" s="147"/>
      <c r="V220" s="147"/>
      <c r="W220" s="147"/>
      <c r="X220" s="147"/>
      <c r="Y220" s="148"/>
      <c r="Z220" s="109" t="s">
        <v>86</v>
      </c>
      <c r="AA220" s="109"/>
      <c r="AB220" s="109"/>
      <c r="AC220" s="109"/>
      <c r="AD220" s="109"/>
      <c r="AE220" s="129" t="s">
        <v>206</v>
      </c>
      <c r="AF220" s="130"/>
      <c r="AG220" s="130"/>
      <c r="AH220" s="130"/>
      <c r="AI220" s="130"/>
      <c r="AJ220" s="130"/>
      <c r="AK220" s="130"/>
      <c r="AL220" s="130"/>
      <c r="AM220" s="130"/>
      <c r="AN220" s="131"/>
      <c r="AO220" s="262">
        <v>450</v>
      </c>
      <c r="AP220" s="263"/>
      <c r="AQ220" s="263"/>
      <c r="AR220" s="263"/>
      <c r="AS220" s="263"/>
      <c r="AT220" s="263"/>
      <c r="AU220" s="263"/>
      <c r="AV220" s="264"/>
      <c r="AW220" s="107"/>
      <c r="AX220" s="107"/>
      <c r="AY220" s="107"/>
      <c r="AZ220" s="107"/>
      <c r="BA220" s="107"/>
      <c r="BB220" s="107"/>
      <c r="BC220" s="107"/>
      <c r="BD220" s="107"/>
      <c r="BE220" s="107">
        <f>AO220+AW220</f>
        <v>450</v>
      </c>
      <c r="BF220" s="107"/>
      <c r="BG220" s="107"/>
      <c r="BH220" s="107"/>
      <c r="BI220" s="107"/>
      <c r="BJ220" s="107"/>
      <c r="BK220" s="107"/>
      <c r="BL220" s="107"/>
      <c r="BP220" s="55"/>
      <c r="BQ220" s="61"/>
      <c r="BR220" s="61"/>
      <c r="BS220" s="61"/>
      <c r="BT220" s="61"/>
      <c r="BU220" s="61"/>
      <c r="BV220" s="61"/>
      <c r="BW220" s="61"/>
      <c r="BX220" s="61"/>
      <c r="BY220" s="61"/>
      <c r="BZ220" s="61"/>
      <c r="CA220" s="61"/>
      <c r="CB220" s="47"/>
      <c r="CC220" s="47"/>
      <c r="CD220" s="47"/>
      <c r="CE220" s="47"/>
      <c r="CF220" s="47"/>
      <c r="CG220" s="47"/>
    </row>
    <row r="221" spans="1:85" ht="34.5" customHeight="1" x14ac:dyDescent="0.2">
      <c r="A221" s="109"/>
      <c r="B221" s="109"/>
      <c r="C221" s="109"/>
      <c r="D221" s="109"/>
      <c r="E221" s="109"/>
      <c r="F221" s="109"/>
      <c r="G221" s="146" t="s">
        <v>169</v>
      </c>
      <c r="H221" s="147"/>
      <c r="I221" s="147"/>
      <c r="J221" s="147"/>
      <c r="K221" s="147"/>
      <c r="L221" s="147"/>
      <c r="M221" s="147"/>
      <c r="N221" s="147"/>
      <c r="O221" s="147"/>
      <c r="P221" s="147"/>
      <c r="Q221" s="147"/>
      <c r="R221" s="147"/>
      <c r="S221" s="147"/>
      <c r="T221" s="147"/>
      <c r="U221" s="147"/>
      <c r="V221" s="147"/>
      <c r="W221" s="147"/>
      <c r="X221" s="147"/>
      <c r="Y221" s="148"/>
      <c r="Z221" s="109" t="s">
        <v>170</v>
      </c>
      <c r="AA221" s="109"/>
      <c r="AB221" s="109"/>
      <c r="AC221" s="109"/>
      <c r="AD221" s="109"/>
      <c r="AE221" s="109" t="s">
        <v>171</v>
      </c>
      <c r="AF221" s="109"/>
      <c r="AG221" s="109"/>
      <c r="AH221" s="109"/>
      <c r="AI221" s="109"/>
      <c r="AJ221" s="109"/>
      <c r="AK221" s="109"/>
      <c r="AL221" s="109"/>
      <c r="AM221" s="109"/>
      <c r="AN221" s="109"/>
      <c r="AO221" s="151">
        <v>3290</v>
      </c>
      <c r="AP221" s="151"/>
      <c r="AQ221" s="151"/>
      <c r="AR221" s="151"/>
      <c r="AS221" s="151"/>
      <c r="AT221" s="151"/>
      <c r="AU221" s="151"/>
      <c r="AV221" s="151"/>
      <c r="AW221" s="109"/>
      <c r="AX221" s="109"/>
      <c r="AY221" s="109"/>
      <c r="AZ221" s="109"/>
      <c r="BA221" s="109"/>
      <c r="BB221" s="109"/>
      <c r="BC221" s="109"/>
      <c r="BD221" s="109"/>
      <c r="BE221" s="202">
        <f>AO221+AW221</f>
        <v>3290</v>
      </c>
      <c r="BF221" s="202"/>
      <c r="BG221" s="202"/>
      <c r="BH221" s="202"/>
      <c r="BI221" s="202"/>
      <c r="BJ221" s="202"/>
      <c r="BK221" s="202"/>
      <c r="BL221" s="202"/>
      <c r="BP221" s="55"/>
      <c r="BQ221" s="61"/>
      <c r="BR221" s="61"/>
      <c r="BS221" s="61"/>
      <c r="BT221" s="61"/>
      <c r="BU221" s="61"/>
      <c r="BV221" s="61"/>
      <c r="BW221" s="61"/>
      <c r="BX221" s="61"/>
      <c r="BY221" s="61"/>
      <c r="BZ221" s="61"/>
      <c r="CA221" s="61"/>
      <c r="CB221" s="47"/>
      <c r="CC221" s="47"/>
      <c r="CD221" s="47"/>
      <c r="CE221" s="47"/>
      <c r="CF221" s="47"/>
      <c r="CG221" s="47"/>
    </row>
    <row r="222" spans="1:85" ht="34.5" customHeight="1" x14ac:dyDescent="0.2">
      <c r="A222" s="109"/>
      <c r="B222" s="109"/>
      <c r="C222" s="109"/>
      <c r="D222" s="109"/>
      <c r="E222" s="109"/>
      <c r="F222" s="109"/>
      <c r="G222" s="139" t="s">
        <v>182</v>
      </c>
      <c r="H222" s="139"/>
      <c r="I222" s="139"/>
      <c r="J222" s="139"/>
      <c r="K222" s="139"/>
      <c r="L222" s="139"/>
      <c r="M222" s="139"/>
      <c r="N222" s="139"/>
      <c r="O222" s="139"/>
      <c r="P222" s="139"/>
      <c r="Q222" s="139"/>
      <c r="R222" s="139"/>
      <c r="S222" s="139"/>
      <c r="T222" s="139"/>
      <c r="U222" s="139"/>
      <c r="V222" s="139"/>
      <c r="W222" s="139"/>
      <c r="X222" s="139"/>
      <c r="Y222" s="139"/>
      <c r="Z222" s="109" t="s">
        <v>47</v>
      </c>
      <c r="AA222" s="109"/>
      <c r="AB222" s="109"/>
      <c r="AC222" s="109"/>
      <c r="AD222" s="109"/>
      <c r="AE222" s="109" t="s">
        <v>171</v>
      </c>
      <c r="AF222" s="109"/>
      <c r="AG222" s="109"/>
      <c r="AH222" s="109"/>
      <c r="AI222" s="109"/>
      <c r="AJ222" s="109"/>
      <c r="AK222" s="109"/>
      <c r="AL222" s="109"/>
      <c r="AM222" s="109"/>
      <c r="AN222" s="109"/>
      <c r="AO222" s="151">
        <v>1</v>
      </c>
      <c r="AP222" s="151"/>
      <c r="AQ222" s="151"/>
      <c r="AR222" s="151"/>
      <c r="AS222" s="151"/>
      <c r="AT222" s="151"/>
      <c r="AU222" s="151"/>
      <c r="AV222" s="151"/>
      <c r="AW222" s="109"/>
      <c r="AX222" s="109"/>
      <c r="AY222" s="109"/>
      <c r="AZ222" s="109"/>
      <c r="BA222" s="109"/>
      <c r="BB222" s="109"/>
      <c r="BC222" s="109"/>
      <c r="BD222" s="109"/>
      <c r="BE222" s="202">
        <f>AO222+AW222</f>
        <v>1</v>
      </c>
      <c r="BF222" s="202"/>
      <c r="BG222" s="202"/>
      <c r="BH222" s="202"/>
      <c r="BI222" s="202"/>
      <c r="BJ222" s="202"/>
      <c r="BK222" s="202"/>
      <c r="BL222" s="202"/>
      <c r="BP222" s="55"/>
      <c r="BQ222" s="61"/>
      <c r="BR222" s="61"/>
      <c r="BS222" s="61"/>
      <c r="BT222" s="61"/>
      <c r="BU222" s="61"/>
      <c r="BV222" s="61"/>
      <c r="BW222" s="61"/>
      <c r="BX222" s="61"/>
      <c r="BY222" s="61"/>
      <c r="BZ222" s="61"/>
      <c r="CA222" s="61"/>
      <c r="CB222" s="47"/>
      <c r="CC222" s="47"/>
      <c r="CD222" s="47"/>
      <c r="CE222" s="47"/>
      <c r="CF222" s="47"/>
      <c r="CG222" s="47"/>
    </row>
    <row r="223" spans="1:85" ht="34.5" customHeight="1" x14ac:dyDescent="0.2">
      <c r="A223" s="109"/>
      <c r="B223" s="109"/>
      <c r="C223" s="109"/>
      <c r="D223" s="109"/>
      <c r="E223" s="109"/>
      <c r="F223" s="109"/>
      <c r="G223" s="164" t="s">
        <v>188</v>
      </c>
      <c r="H223" s="165"/>
      <c r="I223" s="165"/>
      <c r="J223" s="165"/>
      <c r="K223" s="165"/>
      <c r="L223" s="165"/>
      <c r="M223" s="165"/>
      <c r="N223" s="165"/>
      <c r="O223" s="165"/>
      <c r="P223" s="165"/>
      <c r="Q223" s="165"/>
      <c r="R223" s="165"/>
      <c r="S223" s="165"/>
      <c r="T223" s="165"/>
      <c r="U223" s="165"/>
      <c r="V223" s="165"/>
      <c r="W223" s="165"/>
      <c r="X223" s="165"/>
      <c r="Y223" s="166"/>
      <c r="Z223" s="109" t="s">
        <v>47</v>
      </c>
      <c r="AA223" s="109"/>
      <c r="AB223" s="109"/>
      <c r="AC223" s="109"/>
      <c r="AD223" s="109"/>
      <c r="AE223" s="109" t="s">
        <v>171</v>
      </c>
      <c r="AF223" s="109"/>
      <c r="AG223" s="109"/>
      <c r="AH223" s="109"/>
      <c r="AI223" s="109"/>
      <c r="AJ223" s="109"/>
      <c r="AK223" s="109"/>
      <c r="AL223" s="109"/>
      <c r="AM223" s="109"/>
      <c r="AN223" s="109"/>
      <c r="AO223" s="140">
        <v>2</v>
      </c>
      <c r="AP223" s="141"/>
      <c r="AQ223" s="141"/>
      <c r="AR223" s="141"/>
      <c r="AS223" s="141"/>
      <c r="AT223" s="141"/>
      <c r="AU223" s="141"/>
      <c r="AV223" s="142"/>
      <c r="AW223" s="109"/>
      <c r="AX223" s="109"/>
      <c r="AY223" s="109"/>
      <c r="AZ223" s="109"/>
      <c r="BA223" s="109"/>
      <c r="BB223" s="109"/>
      <c r="BC223" s="109"/>
      <c r="BD223" s="109"/>
      <c r="BE223" s="202">
        <f>AO223+AW223</f>
        <v>2</v>
      </c>
      <c r="BF223" s="202"/>
      <c r="BG223" s="202"/>
      <c r="BH223" s="202"/>
      <c r="BI223" s="202"/>
      <c r="BJ223" s="202"/>
      <c r="BK223" s="202"/>
      <c r="BL223" s="202"/>
      <c r="BP223" s="55"/>
      <c r="BQ223" s="61"/>
      <c r="BR223" s="61"/>
      <c r="BS223" s="61"/>
      <c r="BT223" s="61"/>
      <c r="BU223" s="61"/>
      <c r="BV223" s="61"/>
      <c r="BW223" s="61"/>
      <c r="BX223" s="61"/>
      <c r="BY223" s="61"/>
      <c r="BZ223" s="61"/>
      <c r="CA223" s="61"/>
      <c r="CB223" s="47"/>
      <c r="CC223" s="47"/>
      <c r="CD223" s="47"/>
      <c r="CE223" s="47"/>
      <c r="CF223" s="47"/>
      <c r="CG223" s="47"/>
    </row>
    <row r="224" spans="1:85" ht="34.5" customHeight="1" x14ac:dyDescent="0.2">
      <c r="A224" s="109"/>
      <c r="B224" s="109"/>
      <c r="C224" s="109"/>
      <c r="D224" s="109"/>
      <c r="E224" s="109"/>
      <c r="F224" s="109"/>
      <c r="G224" s="164" t="s">
        <v>219</v>
      </c>
      <c r="H224" s="165"/>
      <c r="I224" s="165"/>
      <c r="J224" s="165"/>
      <c r="K224" s="165"/>
      <c r="L224" s="165"/>
      <c r="M224" s="165"/>
      <c r="N224" s="165"/>
      <c r="O224" s="165"/>
      <c r="P224" s="165"/>
      <c r="Q224" s="165"/>
      <c r="R224" s="165"/>
      <c r="S224" s="165"/>
      <c r="T224" s="165"/>
      <c r="U224" s="165"/>
      <c r="V224" s="165"/>
      <c r="W224" s="165"/>
      <c r="X224" s="165"/>
      <c r="Y224" s="166"/>
      <c r="Z224" s="109" t="s">
        <v>47</v>
      </c>
      <c r="AA224" s="109"/>
      <c r="AB224" s="109"/>
      <c r="AC224" s="109"/>
      <c r="AD224" s="109"/>
      <c r="AE224" s="303" t="s">
        <v>171</v>
      </c>
      <c r="AF224" s="303"/>
      <c r="AG224" s="303"/>
      <c r="AH224" s="303"/>
      <c r="AI224" s="303"/>
      <c r="AJ224" s="303"/>
      <c r="AK224" s="303"/>
      <c r="AL224" s="303"/>
      <c r="AM224" s="303"/>
      <c r="AN224" s="303"/>
      <c r="AO224" s="140">
        <v>1</v>
      </c>
      <c r="AP224" s="141"/>
      <c r="AQ224" s="141"/>
      <c r="AR224" s="141"/>
      <c r="AS224" s="141"/>
      <c r="AT224" s="141"/>
      <c r="AU224" s="141"/>
      <c r="AV224" s="142"/>
      <c r="AW224" s="109"/>
      <c r="AX224" s="109"/>
      <c r="AY224" s="109"/>
      <c r="AZ224" s="109"/>
      <c r="BA224" s="109"/>
      <c r="BB224" s="109"/>
      <c r="BC224" s="109"/>
      <c r="BD224" s="109"/>
      <c r="BE224" s="202">
        <f>AO224+AW224</f>
        <v>1</v>
      </c>
      <c r="BF224" s="202"/>
      <c r="BG224" s="202"/>
      <c r="BH224" s="202"/>
      <c r="BI224" s="202"/>
      <c r="BJ224" s="202"/>
      <c r="BK224" s="202"/>
      <c r="BL224" s="202"/>
      <c r="BP224" s="55"/>
      <c r="BQ224" s="61"/>
      <c r="BR224" s="61"/>
      <c r="BS224" s="61"/>
      <c r="BT224" s="61"/>
      <c r="BU224" s="61"/>
      <c r="BV224" s="61"/>
      <c r="BW224" s="61"/>
      <c r="BX224" s="61"/>
      <c r="BY224" s="61"/>
      <c r="BZ224" s="61"/>
      <c r="CA224" s="61"/>
      <c r="CB224" s="47"/>
      <c r="CC224" s="47"/>
      <c r="CD224" s="47"/>
      <c r="CE224" s="47"/>
      <c r="CF224" s="47"/>
      <c r="CG224" s="47"/>
    </row>
    <row r="225" spans="1:85" ht="17.25" customHeight="1" x14ac:dyDescent="0.2">
      <c r="A225" s="109"/>
      <c r="B225" s="109"/>
      <c r="C225" s="109"/>
      <c r="D225" s="109"/>
      <c r="E225" s="109"/>
      <c r="F225" s="109"/>
      <c r="G225" s="135" t="s">
        <v>49</v>
      </c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35"/>
      <c r="S225" s="135"/>
      <c r="T225" s="135"/>
      <c r="U225" s="135"/>
      <c r="V225" s="135"/>
      <c r="W225" s="135"/>
      <c r="X225" s="135"/>
      <c r="Y225" s="135"/>
      <c r="Z225" s="109"/>
      <c r="AA225" s="109"/>
      <c r="AB225" s="109"/>
      <c r="AC225" s="109"/>
      <c r="AD225" s="109"/>
      <c r="AE225" s="109"/>
      <c r="AF225" s="109"/>
      <c r="AG225" s="109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6"/>
      <c r="BF225" s="106"/>
      <c r="BG225" s="106"/>
      <c r="BH225" s="106"/>
      <c r="BI225" s="106"/>
      <c r="BJ225" s="106"/>
      <c r="BK225" s="106"/>
      <c r="BL225" s="106"/>
      <c r="BP225" s="55"/>
      <c r="BQ225" s="61"/>
      <c r="BR225" s="61"/>
      <c r="BS225" s="61"/>
      <c r="BT225" s="61"/>
      <c r="BU225" s="61"/>
      <c r="BV225" s="61"/>
      <c r="BW225" s="61"/>
      <c r="BX225" s="61"/>
      <c r="BY225" s="61"/>
      <c r="BZ225" s="61"/>
      <c r="CA225" s="61"/>
      <c r="CB225" s="47"/>
      <c r="CC225" s="47"/>
      <c r="CD225" s="47"/>
      <c r="CE225" s="47"/>
      <c r="CF225" s="47"/>
      <c r="CG225" s="47"/>
    </row>
    <row r="226" spans="1:85" ht="20.25" customHeight="1" x14ac:dyDescent="0.2">
      <c r="A226" s="109"/>
      <c r="B226" s="109"/>
      <c r="C226" s="109"/>
      <c r="D226" s="109"/>
      <c r="E226" s="109"/>
      <c r="F226" s="109"/>
      <c r="G226" s="293" t="s">
        <v>174</v>
      </c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  <c r="X226" s="294"/>
      <c r="Y226" s="295"/>
      <c r="Z226" s="109" t="s">
        <v>46</v>
      </c>
      <c r="AA226" s="109"/>
      <c r="AB226" s="109"/>
      <c r="AC226" s="109"/>
      <c r="AD226" s="109"/>
      <c r="AE226" s="109" t="s">
        <v>56</v>
      </c>
      <c r="AF226" s="109"/>
      <c r="AG226" s="109"/>
      <c r="AH226" s="109"/>
      <c r="AI226" s="109"/>
      <c r="AJ226" s="109"/>
      <c r="AK226" s="109"/>
      <c r="AL226" s="109"/>
      <c r="AM226" s="109"/>
      <c r="AN226" s="109"/>
      <c r="AO226" s="111">
        <f>AO213/AO220</f>
        <v>222.22222222222223</v>
      </c>
      <c r="AP226" s="111"/>
      <c r="AQ226" s="111"/>
      <c r="AR226" s="111"/>
      <c r="AS226" s="111"/>
      <c r="AT226" s="111"/>
      <c r="AU226" s="111"/>
      <c r="AV226" s="111"/>
      <c r="AW226" s="111"/>
      <c r="AX226" s="111"/>
      <c r="AY226" s="111"/>
      <c r="AZ226" s="111"/>
      <c r="BA226" s="111"/>
      <c r="BB226" s="111"/>
      <c r="BC226" s="111"/>
      <c r="BD226" s="111"/>
      <c r="BE226" s="111">
        <f t="shared" ref="BE226:BE231" si="10">AO226+AW226</f>
        <v>222.22222222222223</v>
      </c>
      <c r="BF226" s="111"/>
      <c r="BG226" s="111"/>
      <c r="BH226" s="111"/>
      <c r="BI226" s="111"/>
      <c r="BJ226" s="111"/>
      <c r="BK226" s="111"/>
      <c r="BL226" s="111"/>
      <c r="BP226" s="55"/>
      <c r="BQ226" s="61"/>
      <c r="BR226" s="47"/>
      <c r="BS226" s="61"/>
      <c r="BT226" s="61"/>
      <c r="BU226" s="61"/>
      <c r="BV226" s="61"/>
      <c r="BW226" s="61"/>
      <c r="BX226" s="61"/>
      <c r="BY226" s="61"/>
      <c r="BZ226" s="61"/>
      <c r="CA226" s="61"/>
      <c r="CB226" s="47"/>
      <c r="CC226" s="47"/>
      <c r="CD226" s="47"/>
      <c r="CE226" s="47"/>
      <c r="CF226" s="47"/>
      <c r="CG226" s="47"/>
    </row>
    <row r="227" spans="1:85" ht="35.25" customHeight="1" x14ac:dyDescent="0.2">
      <c r="A227" s="109"/>
      <c r="B227" s="109"/>
      <c r="C227" s="109"/>
      <c r="D227" s="109"/>
      <c r="E227" s="109"/>
      <c r="F227" s="109"/>
      <c r="G227" s="146" t="s">
        <v>172</v>
      </c>
      <c r="H227" s="147"/>
      <c r="I227" s="147"/>
      <c r="J227" s="147"/>
      <c r="K227" s="147"/>
      <c r="L227" s="147"/>
      <c r="M227" s="147"/>
      <c r="N227" s="147"/>
      <c r="O227" s="147"/>
      <c r="P227" s="147"/>
      <c r="Q227" s="147"/>
      <c r="R227" s="147"/>
      <c r="S227" s="147"/>
      <c r="T227" s="147"/>
      <c r="U227" s="147"/>
      <c r="V227" s="147"/>
      <c r="W227" s="147"/>
      <c r="X227" s="147"/>
      <c r="Y227" s="148"/>
      <c r="Z227" s="109" t="s">
        <v>46</v>
      </c>
      <c r="AA227" s="109"/>
      <c r="AB227" s="109"/>
      <c r="AC227" s="109"/>
      <c r="AD227" s="109"/>
      <c r="AE227" s="109" t="s">
        <v>56</v>
      </c>
      <c r="AF227" s="109"/>
      <c r="AG227" s="109"/>
      <c r="AH227" s="109"/>
      <c r="AI227" s="109"/>
      <c r="AJ227" s="109"/>
      <c r="AK227" s="109"/>
      <c r="AL227" s="109"/>
      <c r="AM227" s="109"/>
      <c r="AN227" s="109"/>
      <c r="AO227" s="111">
        <f>AO214/AO221</f>
        <v>30.3951367781155</v>
      </c>
      <c r="AP227" s="111"/>
      <c r="AQ227" s="111"/>
      <c r="AR227" s="111"/>
      <c r="AS227" s="111"/>
      <c r="AT227" s="111"/>
      <c r="AU227" s="111"/>
      <c r="AV227" s="111"/>
      <c r="AW227" s="111"/>
      <c r="AX227" s="111"/>
      <c r="AY227" s="111"/>
      <c r="AZ227" s="111"/>
      <c r="BA227" s="111"/>
      <c r="BB227" s="111"/>
      <c r="BC227" s="111"/>
      <c r="BD227" s="111"/>
      <c r="BE227" s="111">
        <f t="shared" si="10"/>
        <v>30.3951367781155</v>
      </c>
      <c r="BF227" s="111"/>
      <c r="BG227" s="111"/>
      <c r="BH227" s="111"/>
      <c r="BI227" s="111"/>
      <c r="BJ227" s="111"/>
      <c r="BK227" s="111"/>
      <c r="BL227" s="111"/>
      <c r="BP227" s="55"/>
      <c r="BQ227" s="61"/>
      <c r="BR227" s="66"/>
      <c r="BS227" s="61"/>
      <c r="BT227" s="61"/>
      <c r="BU227" s="61"/>
      <c r="BV227" s="61"/>
      <c r="BW227" s="61"/>
      <c r="BX227" s="61"/>
      <c r="BY227" s="61"/>
      <c r="BZ227" s="61"/>
      <c r="CA227" s="61"/>
      <c r="CB227" s="47"/>
      <c r="CC227" s="47"/>
      <c r="CD227" s="47"/>
      <c r="CE227" s="47"/>
      <c r="CF227" s="47"/>
      <c r="CG227" s="47"/>
    </row>
    <row r="228" spans="1:85" ht="35.25" customHeight="1" x14ac:dyDescent="0.2">
      <c r="A228" s="109"/>
      <c r="B228" s="109"/>
      <c r="C228" s="109"/>
      <c r="D228" s="109"/>
      <c r="E228" s="109"/>
      <c r="F228" s="109"/>
      <c r="G228" s="146" t="s">
        <v>178</v>
      </c>
      <c r="H228" s="147"/>
      <c r="I228" s="147"/>
      <c r="J228" s="147"/>
      <c r="K228" s="147"/>
      <c r="L228" s="147"/>
      <c r="M228" s="147"/>
      <c r="N228" s="147"/>
      <c r="O228" s="147"/>
      <c r="P228" s="147"/>
      <c r="Q228" s="147"/>
      <c r="R228" s="147"/>
      <c r="S228" s="147"/>
      <c r="T228" s="147"/>
      <c r="U228" s="147"/>
      <c r="V228" s="147"/>
      <c r="W228" s="147"/>
      <c r="X228" s="147"/>
      <c r="Y228" s="148"/>
      <c r="Z228" s="109" t="s">
        <v>46</v>
      </c>
      <c r="AA228" s="109"/>
      <c r="AB228" s="109"/>
      <c r="AC228" s="109"/>
      <c r="AD228" s="109"/>
      <c r="AE228" s="109" t="s">
        <v>56</v>
      </c>
      <c r="AF228" s="109"/>
      <c r="AG228" s="109"/>
      <c r="AH228" s="109"/>
      <c r="AI228" s="109"/>
      <c r="AJ228" s="109"/>
      <c r="AK228" s="109"/>
      <c r="AL228" s="109"/>
      <c r="AM228" s="109"/>
      <c r="AN228" s="109"/>
      <c r="AO228" s="111">
        <f>AO215</f>
        <v>200000</v>
      </c>
      <c r="AP228" s="111"/>
      <c r="AQ228" s="111"/>
      <c r="AR228" s="111"/>
      <c r="AS228" s="111"/>
      <c r="AT228" s="111"/>
      <c r="AU228" s="111"/>
      <c r="AV228" s="111"/>
      <c r="AW228" s="111"/>
      <c r="AX228" s="111"/>
      <c r="AY228" s="111"/>
      <c r="AZ228" s="111"/>
      <c r="BA228" s="111"/>
      <c r="BB228" s="111"/>
      <c r="BC228" s="111"/>
      <c r="BD228" s="111"/>
      <c r="BE228" s="111">
        <f t="shared" si="10"/>
        <v>200000</v>
      </c>
      <c r="BF228" s="111"/>
      <c r="BG228" s="111"/>
      <c r="BH228" s="111"/>
      <c r="BI228" s="111"/>
      <c r="BJ228" s="111"/>
      <c r="BK228" s="111"/>
      <c r="BL228" s="111"/>
      <c r="BP228" s="55"/>
      <c r="BQ228" s="61"/>
      <c r="BR228" s="77" t="s">
        <v>195</v>
      </c>
      <c r="BS228" s="61"/>
      <c r="BT228" s="61"/>
      <c r="BU228" s="61"/>
      <c r="BV228" s="61"/>
      <c r="BW228" s="61"/>
      <c r="BX228" s="61"/>
      <c r="BY228" s="61"/>
      <c r="BZ228" s="61"/>
      <c r="CA228" s="61"/>
      <c r="CB228" s="47"/>
      <c r="CC228" s="47"/>
      <c r="CD228" s="47"/>
      <c r="CE228" s="47"/>
      <c r="CF228" s="47"/>
      <c r="CG228" s="47"/>
    </row>
    <row r="229" spans="1:85" ht="33" customHeight="1" x14ac:dyDescent="0.2">
      <c r="A229" s="109"/>
      <c r="B229" s="109"/>
      <c r="C229" s="109"/>
      <c r="D229" s="109"/>
      <c r="E229" s="109"/>
      <c r="F229" s="109"/>
      <c r="G229" s="146" t="s">
        <v>177</v>
      </c>
      <c r="H229" s="147"/>
      <c r="I229" s="147"/>
      <c r="J229" s="147"/>
      <c r="K229" s="147"/>
      <c r="L229" s="147"/>
      <c r="M229" s="147"/>
      <c r="N229" s="147"/>
      <c r="O229" s="147"/>
      <c r="P229" s="147"/>
      <c r="Q229" s="147"/>
      <c r="R229" s="147"/>
      <c r="S229" s="147"/>
      <c r="T229" s="147"/>
      <c r="U229" s="147"/>
      <c r="V229" s="147"/>
      <c r="W229" s="147"/>
      <c r="X229" s="147"/>
      <c r="Y229" s="148"/>
      <c r="Z229" s="109" t="s">
        <v>46</v>
      </c>
      <c r="AA229" s="109"/>
      <c r="AB229" s="109"/>
      <c r="AC229" s="109"/>
      <c r="AD229" s="109"/>
      <c r="AE229" s="109" t="s">
        <v>56</v>
      </c>
      <c r="AF229" s="109"/>
      <c r="AG229" s="109"/>
      <c r="AH229" s="109"/>
      <c r="AI229" s="109"/>
      <c r="AJ229" s="109"/>
      <c r="AK229" s="109"/>
      <c r="AL229" s="109"/>
      <c r="AM229" s="109"/>
      <c r="AN229" s="109"/>
      <c r="AO229" s="111">
        <f>AO216/AO222</f>
        <v>17944</v>
      </c>
      <c r="AP229" s="111"/>
      <c r="AQ229" s="111"/>
      <c r="AR229" s="111"/>
      <c r="AS229" s="111"/>
      <c r="AT229" s="111"/>
      <c r="AU229" s="111"/>
      <c r="AV229" s="111"/>
      <c r="AW229" s="111"/>
      <c r="AX229" s="111"/>
      <c r="AY229" s="111"/>
      <c r="AZ229" s="111"/>
      <c r="BA229" s="111"/>
      <c r="BB229" s="111"/>
      <c r="BC229" s="111"/>
      <c r="BD229" s="111"/>
      <c r="BE229" s="111">
        <f t="shared" si="10"/>
        <v>17944</v>
      </c>
      <c r="BF229" s="111"/>
      <c r="BG229" s="111"/>
      <c r="BH229" s="111"/>
      <c r="BI229" s="111"/>
      <c r="BJ229" s="111"/>
      <c r="BK229" s="111"/>
      <c r="BL229" s="111"/>
      <c r="BP229" s="55"/>
      <c r="BQ229" s="61"/>
      <c r="BR229" s="66"/>
      <c r="BS229" s="61"/>
      <c r="BT229" s="61"/>
      <c r="BU229" s="61"/>
      <c r="BV229" s="61"/>
      <c r="BW229" s="61"/>
      <c r="BX229" s="61"/>
      <c r="BY229" s="61"/>
      <c r="BZ229" s="61"/>
      <c r="CA229" s="61"/>
      <c r="CB229" s="47"/>
      <c r="CC229" s="47"/>
      <c r="CD229" s="47"/>
      <c r="CE229" s="47"/>
      <c r="CF229" s="47"/>
      <c r="CG229" s="47"/>
    </row>
    <row r="230" spans="1:85" ht="33" customHeight="1" x14ac:dyDescent="0.2">
      <c r="A230" s="73"/>
      <c r="B230" s="74"/>
      <c r="C230" s="74"/>
      <c r="D230" s="74"/>
      <c r="E230" s="74"/>
      <c r="F230" s="75"/>
      <c r="G230" s="164" t="s">
        <v>189</v>
      </c>
      <c r="H230" s="165"/>
      <c r="I230" s="165"/>
      <c r="J230" s="165"/>
      <c r="K230" s="165"/>
      <c r="L230" s="165"/>
      <c r="M230" s="165"/>
      <c r="N230" s="165"/>
      <c r="O230" s="165"/>
      <c r="P230" s="165"/>
      <c r="Q230" s="165"/>
      <c r="R230" s="165"/>
      <c r="S230" s="165"/>
      <c r="T230" s="165"/>
      <c r="U230" s="165"/>
      <c r="V230" s="165"/>
      <c r="W230" s="165"/>
      <c r="X230" s="165"/>
      <c r="Y230" s="166"/>
      <c r="Z230" s="129" t="s">
        <v>46</v>
      </c>
      <c r="AA230" s="130"/>
      <c r="AB230" s="130"/>
      <c r="AC230" s="130"/>
      <c r="AD230" s="131"/>
      <c r="AE230" s="109" t="s">
        <v>56</v>
      </c>
      <c r="AF230" s="109"/>
      <c r="AG230" s="109"/>
      <c r="AH230" s="109"/>
      <c r="AI230" s="109"/>
      <c r="AJ230" s="109"/>
      <c r="AK230" s="109"/>
      <c r="AL230" s="109"/>
      <c r="AM230" s="109"/>
      <c r="AN230" s="109"/>
      <c r="AO230" s="136">
        <f>AO217/AO223</f>
        <v>150000</v>
      </c>
      <c r="AP230" s="137"/>
      <c r="AQ230" s="137"/>
      <c r="AR230" s="137"/>
      <c r="AS230" s="137"/>
      <c r="AT230" s="137"/>
      <c r="AU230" s="137"/>
      <c r="AV230" s="138"/>
      <c r="AW230" s="111"/>
      <c r="AX230" s="111"/>
      <c r="AY230" s="111"/>
      <c r="AZ230" s="111"/>
      <c r="BA230" s="111"/>
      <c r="BB230" s="111"/>
      <c r="BC230" s="111"/>
      <c r="BD230" s="111"/>
      <c r="BE230" s="136">
        <f t="shared" si="10"/>
        <v>150000</v>
      </c>
      <c r="BF230" s="137"/>
      <c r="BG230" s="137"/>
      <c r="BH230" s="137"/>
      <c r="BI230" s="137"/>
      <c r="BJ230" s="137"/>
      <c r="BK230" s="137"/>
      <c r="BL230" s="138"/>
      <c r="BP230" s="55"/>
      <c r="BQ230" s="61"/>
      <c r="BR230" s="66"/>
      <c r="BS230" s="61"/>
      <c r="BT230" s="61"/>
      <c r="BU230" s="61"/>
      <c r="BV230" s="61"/>
      <c r="BW230" s="61"/>
      <c r="BX230" s="61"/>
      <c r="BY230" s="61"/>
      <c r="BZ230" s="61"/>
      <c r="CA230" s="61"/>
      <c r="CB230" s="47"/>
      <c r="CC230" s="47"/>
      <c r="CD230" s="47"/>
      <c r="CE230" s="47"/>
      <c r="CF230" s="47"/>
      <c r="CG230" s="47"/>
    </row>
    <row r="231" spans="1:85" ht="21.75" customHeight="1" x14ac:dyDescent="0.2">
      <c r="A231" s="73"/>
      <c r="B231" s="74"/>
      <c r="C231" s="74"/>
      <c r="D231" s="74"/>
      <c r="E231" s="74"/>
      <c r="F231" s="75"/>
      <c r="G231" s="164" t="s">
        <v>220</v>
      </c>
      <c r="H231" s="165"/>
      <c r="I231" s="165"/>
      <c r="J231" s="165"/>
      <c r="K231" s="165"/>
      <c r="L231" s="165"/>
      <c r="M231" s="165"/>
      <c r="N231" s="165"/>
      <c r="O231" s="165"/>
      <c r="P231" s="165"/>
      <c r="Q231" s="165"/>
      <c r="R231" s="165"/>
      <c r="S231" s="165"/>
      <c r="T231" s="165"/>
      <c r="U231" s="165"/>
      <c r="V231" s="165"/>
      <c r="W231" s="165"/>
      <c r="X231" s="165"/>
      <c r="Y231" s="166"/>
      <c r="Z231" s="129" t="s">
        <v>46</v>
      </c>
      <c r="AA231" s="130"/>
      <c r="AB231" s="130"/>
      <c r="AC231" s="130"/>
      <c r="AD231" s="131"/>
      <c r="AE231" s="109" t="s">
        <v>56</v>
      </c>
      <c r="AF231" s="109"/>
      <c r="AG231" s="109"/>
      <c r="AH231" s="109"/>
      <c r="AI231" s="109"/>
      <c r="AJ231" s="109"/>
      <c r="AK231" s="109"/>
      <c r="AL231" s="109"/>
      <c r="AM231" s="109"/>
      <c r="AN231" s="109"/>
      <c r="AO231" s="136">
        <f>AO218/AO224</f>
        <v>166557</v>
      </c>
      <c r="AP231" s="137"/>
      <c r="AQ231" s="137"/>
      <c r="AR231" s="137"/>
      <c r="AS231" s="137"/>
      <c r="AT231" s="137"/>
      <c r="AU231" s="137"/>
      <c r="AV231" s="138"/>
      <c r="AW231" s="111"/>
      <c r="AX231" s="111"/>
      <c r="AY231" s="111"/>
      <c r="AZ231" s="111"/>
      <c r="BA231" s="111"/>
      <c r="BB231" s="111"/>
      <c r="BC231" s="111"/>
      <c r="BD231" s="111"/>
      <c r="BE231" s="136">
        <f t="shared" si="10"/>
        <v>166557</v>
      </c>
      <c r="BF231" s="137"/>
      <c r="BG231" s="137"/>
      <c r="BH231" s="137"/>
      <c r="BI231" s="137"/>
      <c r="BJ231" s="137"/>
      <c r="BK231" s="137"/>
      <c r="BL231" s="138"/>
      <c r="BP231" s="55"/>
      <c r="BQ231" s="61"/>
      <c r="BR231" s="66"/>
      <c r="BS231" s="61"/>
      <c r="BT231" s="61"/>
      <c r="BU231" s="61"/>
      <c r="BV231" s="61"/>
      <c r="BW231" s="61"/>
      <c r="BX231" s="61"/>
      <c r="BY231" s="61"/>
      <c r="BZ231" s="61"/>
      <c r="CA231" s="61"/>
      <c r="CB231" s="47"/>
      <c r="CC231" s="47"/>
      <c r="CD231" s="47"/>
      <c r="CE231" s="47"/>
      <c r="CF231" s="47"/>
      <c r="CG231" s="47"/>
    </row>
    <row r="232" spans="1:85" ht="18.75" customHeight="1" x14ac:dyDescent="0.2">
      <c r="A232" s="109"/>
      <c r="B232" s="109"/>
      <c r="C232" s="109"/>
      <c r="D232" s="109"/>
      <c r="E232" s="109"/>
      <c r="F232" s="109"/>
      <c r="G232" s="135" t="s">
        <v>50</v>
      </c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55"/>
      <c r="AA232" s="155"/>
      <c r="AB232" s="155"/>
      <c r="AC232" s="155"/>
      <c r="AD232" s="155"/>
      <c r="AE232" s="155"/>
      <c r="AF232" s="155"/>
      <c r="AG232" s="155"/>
      <c r="AH232" s="155"/>
      <c r="AI232" s="155"/>
      <c r="AJ232" s="155"/>
      <c r="AK232" s="155"/>
      <c r="AL232" s="155"/>
      <c r="AM232" s="155"/>
      <c r="AN232" s="155"/>
      <c r="AO232" s="109"/>
      <c r="AP232" s="109"/>
      <c r="AQ232" s="109"/>
      <c r="AR232" s="109"/>
      <c r="AS232" s="109"/>
      <c r="AT232" s="109"/>
      <c r="AU232" s="109"/>
      <c r="AV232" s="109"/>
      <c r="AW232" s="109"/>
      <c r="AX232" s="109"/>
      <c r="AY232" s="109"/>
      <c r="AZ232" s="109"/>
      <c r="BA232" s="109"/>
      <c r="BB232" s="109"/>
      <c r="BC232" s="109"/>
      <c r="BD232" s="109"/>
      <c r="BE232" s="106"/>
      <c r="BF232" s="106"/>
      <c r="BG232" s="106"/>
      <c r="BH232" s="106"/>
      <c r="BI232" s="106"/>
      <c r="BJ232" s="106"/>
      <c r="BK232" s="106"/>
      <c r="BL232" s="106"/>
      <c r="BP232" s="55"/>
      <c r="BQ232" s="61"/>
      <c r="BR232" s="47"/>
      <c r="BS232" s="61"/>
      <c r="BT232" s="61"/>
      <c r="BU232" s="61"/>
      <c r="BV232" s="61"/>
      <c r="BW232" s="61"/>
      <c r="BX232" s="61"/>
      <c r="BY232" s="61"/>
      <c r="BZ232" s="61"/>
      <c r="CA232" s="61"/>
      <c r="CB232" s="47"/>
      <c r="CC232" s="47"/>
      <c r="CD232" s="47"/>
      <c r="CE232" s="47"/>
      <c r="CF232" s="47"/>
      <c r="CG232" s="47"/>
    </row>
    <row r="233" spans="1:85" ht="52.5" customHeight="1" x14ac:dyDescent="0.2">
      <c r="A233" s="109"/>
      <c r="B233" s="109"/>
      <c r="C233" s="109"/>
      <c r="D233" s="109"/>
      <c r="E233" s="109"/>
      <c r="F233" s="109"/>
      <c r="G233" s="163" t="s">
        <v>151</v>
      </c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3"/>
      <c r="W233" s="163"/>
      <c r="X233" s="163"/>
      <c r="Y233" s="163"/>
      <c r="Z233" s="109" t="s">
        <v>51</v>
      </c>
      <c r="AA233" s="109"/>
      <c r="AB233" s="109"/>
      <c r="AC233" s="109"/>
      <c r="AD233" s="109"/>
      <c r="AE233" s="109" t="s">
        <v>56</v>
      </c>
      <c r="AF233" s="109"/>
      <c r="AG233" s="109"/>
      <c r="AH233" s="109"/>
      <c r="AI233" s="109"/>
      <c r="AJ233" s="109"/>
      <c r="AK233" s="109"/>
      <c r="AL233" s="109"/>
      <c r="AM233" s="109"/>
      <c r="AN233" s="109"/>
      <c r="AO233" s="149">
        <f>AO212/(AO212)*100</f>
        <v>100</v>
      </c>
      <c r="AP233" s="149"/>
      <c r="AQ233" s="149"/>
      <c r="AR233" s="149"/>
      <c r="AS233" s="149"/>
      <c r="AT233" s="149"/>
      <c r="AU233" s="149"/>
      <c r="AV233" s="149"/>
      <c r="AW233" s="109"/>
      <c r="AX233" s="109"/>
      <c r="AY233" s="109"/>
      <c r="AZ233" s="109"/>
      <c r="BA233" s="109"/>
      <c r="BB233" s="109"/>
      <c r="BC233" s="109"/>
      <c r="BD233" s="109"/>
      <c r="BE233" s="106">
        <f>AO233+AW233</f>
        <v>100</v>
      </c>
      <c r="BF233" s="106"/>
      <c r="BG233" s="106"/>
      <c r="BH233" s="106"/>
      <c r="BI233" s="106"/>
      <c r="BJ233" s="106"/>
      <c r="BK233" s="106"/>
      <c r="BL233" s="106"/>
      <c r="BP233" s="55"/>
      <c r="BQ233" s="61"/>
      <c r="BR233" s="76" t="s">
        <v>207</v>
      </c>
      <c r="BS233" s="61"/>
      <c r="BT233" s="61"/>
      <c r="BU233" s="61"/>
      <c r="BV233" s="61"/>
      <c r="BW233" s="61"/>
      <c r="BX233" s="61"/>
      <c r="BY233" s="61"/>
      <c r="BZ233" s="61"/>
      <c r="CA233" s="61"/>
      <c r="CB233" s="47"/>
      <c r="CC233" s="47"/>
      <c r="CD233" s="47"/>
      <c r="CE233" s="47"/>
      <c r="CF233" s="47"/>
      <c r="CG233" s="47"/>
    </row>
    <row r="234" spans="1:85" ht="10.5" customHeight="1" x14ac:dyDescent="0.2">
      <c r="A234" s="302"/>
      <c r="B234" s="302"/>
      <c r="C234" s="302"/>
      <c r="D234" s="302"/>
      <c r="E234" s="302"/>
      <c r="F234" s="302"/>
      <c r="G234" s="302"/>
      <c r="H234" s="302"/>
      <c r="I234" s="302"/>
      <c r="J234" s="302"/>
      <c r="K234" s="302"/>
      <c r="L234" s="302"/>
      <c r="M234" s="302"/>
      <c r="N234" s="302"/>
      <c r="O234" s="302"/>
      <c r="P234" s="302"/>
      <c r="Q234" s="302"/>
      <c r="R234" s="302"/>
      <c r="S234" s="302"/>
      <c r="T234" s="302"/>
      <c r="U234" s="302"/>
      <c r="V234" s="302"/>
      <c r="W234" s="302"/>
      <c r="X234" s="302"/>
      <c r="Y234" s="302"/>
      <c r="Z234" s="302"/>
      <c r="AA234" s="302"/>
      <c r="AB234" s="302"/>
      <c r="AC234" s="302"/>
      <c r="AD234" s="302"/>
      <c r="AE234" s="302"/>
      <c r="AF234" s="302"/>
      <c r="AG234" s="302"/>
      <c r="AH234" s="302"/>
      <c r="AI234" s="302"/>
      <c r="AJ234" s="302"/>
      <c r="AK234" s="302"/>
      <c r="AL234" s="302"/>
      <c r="AM234" s="302"/>
      <c r="AN234" s="302"/>
      <c r="AO234" s="302"/>
      <c r="AP234" s="302"/>
      <c r="AQ234" s="302"/>
      <c r="AR234" s="302"/>
      <c r="AS234" s="302"/>
      <c r="AT234" s="302"/>
      <c r="AU234" s="302"/>
      <c r="AV234" s="302"/>
      <c r="AW234" s="302"/>
      <c r="AX234" s="302"/>
      <c r="AY234" s="302"/>
      <c r="AZ234" s="302"/>
      <c r="BA234" s="302"/>
      <c r="BB234" s="302"/>
      <c r="BC234" s="302"/>
      <c r="BD234" s="302"/>
      <c r="BE234" s="302"/>
      <c r="BF234" s="302"/>
      <c r="BG234" s="302"/>
      <c r="BH234" s="302"/>
      <c r="BI234" s="302"/>
      <c r="BJ234" s="302"/>
      <c r="BK234" s="302"/>
      <c r="BL234" s="302"/>
      <c r="BP234" s="55"/>
      <c r="BQ234" s="61"/>
      <c r="BR234" s="78" t="s">
        <v>194</v>
      </c>
      <c r="BS234" s="61"/>
      <c r="BT234" s="61"/>
      <c r="BU234" s="61"/>
      <c r="BV234" s="61"/>
      <c r="BW234" s="61"/>
      <c r="BX234" s="61"/>
      <c r="BY234" s="61"/>
      <c r="BZ234" s="61"/>
      <c r="CA234" s="61"/>
      <c r="CB234" s="47"/>
      <c r="CC234" s="47"/>
      <c r="CD234" s="47"/>
      <c r="CE234" s="47"/>
      <c r="CF234" s="47"/>
      <c r="CG234" s="47"/>
    </row>
    <row r="235" spans="1:85" ht="35.25" customHeight="1" x14ac:dyDescent="0.2">
      <c r="A235" s="109" t="s">
        <v>14</v>
      </c>
      <c r="B235" s="109"/>
      <c r="C235" s="109"/>
      <c r="D235" s="109"/>
      <c r="E235" s="109"/>
      <c r="F235" s="109"/>
      <c r="G235" s="109" t="s">
        <v>27</v>
      </c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 t="s">
        <v>2</v>
      </c>
      <c r="AA235" s="109"/>
      <c r="AB235" s="109"/>
      <c r="AC235" s="109"/>
      <c r="AD235" s="109"/>
      <c r="AE235" s="109" t="s">
        <v>1</v>
      </c>
      <c r="AF235" s="109"/>
      <c r="AG235" s="109"/>
      <c r="AH235" s="109"/>
      <c r="AI235" s="109"/>
      <c r="AJ235" s="109"/>
      <c r="AK235" s="109"/>
      <c r="AL235" s="109"/>
      <c r="AM235" s="109"/>
      <c r="AN235" s="109"/>
      <c r="AO235" s="109" t="s">
        <v>15</v>
      </c>
      <c r="AP235" s="109"/>
      <c r="AQ235" s="109"/>
      <c r="AR235" s="109"/>
      <c r="AS235" s="109"/>
      <c r="AT235" s="109"/>
      <c r="AU235" s="109"/>
      <c r="AV235" s="109"/>
      <c r="AW235" s="109" t="s">
        <v>16</v>
      </c>
      <c r="AX235" s="109"/>
      <c r="AY235" s="109"/>
      <c r="AZ235" s="109"/>
      <c r="BA235" s="109"/>
      <c r="BB235" s="109"/>
      <c r="BC235" s="109"/>
      <c r="BD235" s="109"/>
      <c r="BE235" s="109" t="s">
        <v>13</v>
      </c>
      <c r="BF235" s="109"/>
      <c r="BG235" s="109"/>
      <c r="BH235" s="109"/>
      <c r="BI235" s="109"/>
      <c r="BJ235" s="109"/>
      <c r="BK235" s="109"/>
      <c r="BL235" s="109"/>
      <c r="BP235" s="55"/>
      <c r="BQ235" s="61"/>
      <c r="BR235" s="47"/>
      <c r="BS235" s="61"/>
      <c r="BT235" s="61"/>
      <c r="BU235" s="61"/>
      <c r="BV235" s="61"/>
      <c r="BW235" s="61"/>
      <c r="BX235" s="61"/>
      <c r="BY235" s="61"/>
      <c r="BZ235" s="61"/>
      <c r="CA235" s="61"/>
      <c r="CB235" s="47"/>
      <c r="CC235" s="47"/>
      <c r="CD235" s="47"/>
      <c r="CE235" s="47"/>
      <c r="CF235" s="47"/>
      <c r="CG235" s="47"/>
    </row>
    <row r="236" spans="1:85" ht="16.5" customHeight="1" x14ac:dyDescent="0.2">
      <c r="A236" s="109">
        <v>1</v>
      </c>
      <c r="B236" s="109"/>
      <c r="C236" s="109"/>
      <c r="D236" s="109"/>
      <c r="E236" s="109"/>
      <c r="F236" s="109"/>
      <c r="G236" s="109">
        <v>2</v>
      </c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>
        <v>3</v>
      </c>
      <c r="AA236" s="109"/>
      <c r="AB236" s="109"/>
      <c r="AC236" s="109"/>
      <c r="AD236" s="109"/>
      <c r="AE236" s="109">
        <v>4</v>
      </c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>
        <v>5</v>
      </c>
      <c r="AP236" s="109"/>
      <c r="AQ236" s="109"/>
      <c r="AR236" s="109"/>
      <c r="AS236" s="109"/>
      <c r="AT236" s="109"/>
      <c r="AU236" s="109"/>
      <c r="AV236" s="109"/>
      <c r="AW236" s="109">
        <v>6</v>
      </c>
      <c r="AX236" s="109"/>
      <c r="AY236" s="109"/>
      <c r="AZ236" s="109"/>
      <c r="BA236" s="109"/>
      <c r="BB236" s="109"/>
      <c r="BC236" s="109"/>
      <c r="BD236" s="109"/>
      <c r="BE236" s="109">
        <v>7</v>
      </c>
      <c r="BF236" s="109"/>
      <c r="BG236" s="109"/>
      <c r="BH236" s="109"/>
      <c r="BI236" s="109"/>
      <c r="BJ236" s="109"/>
      <c r="BK236" s="109"/>
      <c r="BL236" s="109"/>
      <c r="BP236" s="55"/>
      <c r="BQ236" s="61"/>
      <c r="BR236" s="61"/>
      <c r="BS236" s="61"/>
      <c r="BT236" s="61"/>
      <c r="BU236" s="61"/>
      <c r="BV236" s="61"/>
      <c r="BW236" s="61"/>
      <c r="BX236" s="61"/>
      <c r="BY236" s="61"/>
      <c r="BZ236" s="61"/>
      <c r="CA236" s="61"/>
      <c r="CB236" s="47"/>
      <c r="CC236" s="47"/>
      <c r="CD236" s="47"/>
      <c r="CE236" s="47"/>
      <c r="CF236" s="47"/>
      <c r="CG236" s="47"/>
    </row>
    <row r="237" spans="1:85" ht="35.25" customHeight="1" x14ac:dyDescent="0.2">
      <c r="A237" s="162"/>
      <c r="B237" s="162"/>
      <c r="C237" s="162"/>
      <c r="D237" s="162"/>
      <c r="E237" s="162"/>
      <c r="F237" s="162"/>
      <c r="G237" s="135" t="s">
        <v>72</v>
      </c>
      <c r="H237" s="135"/>
      <c r="I237" s="135"/>
      <c r="J237" s="135"/>
      <c r="K237" s="135"/>
      <c r="L237" s="135"/>
      <c r="M237" s="135"/>
      <c r="N237" s="135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35"/>
      <c r="Z237" s="135"/>
      <c r="AA237" s="135"/>
      <c r="AB237" s="135"/>
      <c r="AC237" s="135"/>
      <c r="AD237" s="135"/>
      <c r="AE237" s="135"/>
      <c r="AF237" s="135"/>
      <c r="AG237" s="135"/>
      <c r="AH237" s="135"/>
      <c r="AI237" s="135"/>
      <c r="AJ237" s="135"/>
      <c r="AK237" s="135"/>
      <c r="AL237" s="135"/>
      <c r="AM237" s="135"/>
      <c r="AN237" s="135"/>
      <c r="AO237" s="135"/>
      <c r="AP237" s="135"/>
      <c r="AQ237" s="135"/>
      <c r="AR237" s="135"/>
      <c r="AS237" s="135"/>
      <c r="AT237" s="135"/>
      <c r="AU237" s="135"/>
      <c r="AV237" s="135"/>
      <c r="AW237" s="135"/>
      <c r="AX237" s="135"/>
      <c r="AY237" s="135"/>
      <c r="AZ237" s="135"/>
      <c r="BA237" s="135"/>
      <c r="BB237" s="135"/>
      <c r="BC237" s="135"/>
      <c r="BD237" s="135"/>
      <c r="BE237" s="135"/>
      <c r="BF237" s="135"/>
      <c r="BG237" s="135"/>
      <c r="BH237" s="135"/>
      <c r="BI237" s="135"/>
      <c r="BJ237" s="135"/>
      <c r="BK237" s="135"/>
      <c r="BL237" s="135"/>
      <c r="BP237" s="55"/>
      <c r="BQ237" s="61"/>
      <c r="BR237" s="61"/>
      <c r="BS237" s="61"/>
      <c r="BT237" s="61"/>
      <c r="BU237" s="61"/>
      <c r="BV237" s="61"/>
      <c r="BW237" s="61"/>
      <c r="BX237" s="61"/>
      <c r="BY237" s="61"/>
      <c r="BZ237" s="61"/>
      <c r="CA237" s="61"/>
      <c r="CB237" s="47"/>
      <c r="CC237" s="47"/>
      <c r="CD237" s="47"/>
      <c r="CE237" s="47"/>
      <c r="CF237" s="47"/>
      <c r="CG237" s="47"/>
    </row>
    <row r="238" spans="1:85" ht="18" customHeight="1" x14ac:dyDescent="0.2">
      <c r="A238" s="162"/>
      <c r="B238" s="162"/>
      <c r="C238" s="162"/>
      <c r="D238" s="162"/>
      <c r="E238" s="162"/>
      <c r="F238" s="162"/>
      <c r="G238" s="135" t="s">
        <v>45</v>
      </c>
      <c r="H238" s="135"/>
      <c r="I238" s="135"/>
      <c r="J238" s="135"/>
      <c r="K238" s="135"/>
      <c r="L238" s="135"/>
      <c r="M238" s="135"/>
      <c r="N238" s="135"/>
      <c r="O238" s="135"/>
      <c r="P238" s="135"/>
      <c r="Q238" s="135"/>
      <c r="R238" s="135"/>
      <c r="S238" s="135"/>
      <c r="T238" s="135"/>
      <c r="U238" s="135"/>
      <c r="V238" s="135"/>
      <c r="W238" s="135"/>
      <c r="X238" s="135"/>
      <c r="Y238" s="135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  <c r="AL238" s="109"/>
      <c r="AM238" s="109"/>
      <c r="AN238" s="109"/>
      <c r="AO238" s="111"/>
      <c r="AP238" s="111"/>
      <c r="AQ238" s="111"/>
      <c r="AR238" s="111"/>
      <c r="AS238" s="111"/>
      <c r="AT238" s="111"/>
      <c r="AU238" s="111"/>
      <c r="AV238" s="111"/>
      <c r="AW238" s="162"/>
      <c r="AX238" s="162"/>
      <c r="AY238" s="162"/>
      <c r="AZ238" s="162"/>
      <c r="BA238" s="162"/>
      <c r="BB238" s="162"/>
      <c r="BC238" s="162"/>
      <c r="BD238" s="162"/>
      <c r="BE238" s="106"/>
      <c r="BF238" s="106"/>
      <c r="BG238" s="106"/>
      <c r="BH238" s="106"/>
      <c r="BI238" s="106"/>
      <c r="BJ238" s="106"/>
      <c r="BK238" s="106"/>
      <c r="BL238" s="106"/>
      <c r="BP238" s="55"/>
      <c r="BQ238" s="61"/>
      <c r="BR238" s="61"/>
      <c r="BS238" s="61"/>
      <c r="BT238" s="61"/>
      <c r="BU238" s="61"/>
      <c r="BV238" s="61"/>
      <c r="BW238" s="61"/>
      <c r="BX238" s="61"/>
      <c r="BY238" s="61"/>
      <c r="BZ238" s="61"/>
      <c r="CA238" s="61"/>
      <c r="CB238" s="47"/>
      <c r="CC238" s="47"/>
      <c r="CD238" s="47"/>
      <c r="CE238" s="47"/>
      <c r="CF238" s="47"/>
      <c r="CG238" s="47"/>
    </row>
    <row r="239" spans="1:85" ht="18" customHeight="1" x14ac:dyDescent="0.2">
      <c r="A239" s="117"/>
      <c r="B239" s="117"/>
      <c r="C239" s="117"/>
      <c r="D239" s="117"/>
      <c r="E239" s="117"/>
      <c r="F239" s="117"/>
      <c r="G239" s="163" t="s">
        <v>81</v>
      </c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  <c r="W239" s="163"/>
      <c r="X239" s="163"/>
      <c r="Y239" s="163"/>
      <c r="Z239" s="109" t="s">
        <v>46</v>
      </c>
      <c r="AA239" s="109"/>
      <c r="AB239" s="109"/>
      <c r="AC239" s="109"/>
      <c r="AD239" s="109"/>
      <c r="AE239" s="109" t="s">
        <v>55</v>
      </c>
      <c r="AF239" s="109"/>
      <c r="AG239" s="109"/>
      <c r="AH239" s="109"/>
      <c r="AI239" s="109"/>
      <c r="AJ239" s="109"/>
      <c r="AK239" s="109"/>
      <c r="AL239" s="109"/>
      <c r="AM239" s="109"/>
      <c r="AN239" s="109"/>
      <c r="AO239" s="136">
        <f>SUM(AO240:AV241)</f>
        <v>381696</v>
      </c>
      <c r="AP239" s="137"/>
      <c r="AQ239" s="137"/>
      <c r="AR239" s="137"/>
      <c r="AS239" s="137"/>
      <c r="AT239" s="137"/>
      <c r="AU239" s="137"/>
      <c r="AV239" s="138"/>
      <c r="AW239" s="162"/>
      <c r="AX239" s="162"/>
      <c r="AY239" s="162"/>
      <c r="AZ239" s="162"/>
      <c r="BA239" s="162"/>
      <c r="BB239" s="162"/>
      <c r="BC239" s="162"/>
      <c r="BD239" s="162"/>
      <c r="BE239" s="111">
        <f t="shared" ref="BE239:BE249" si="11">AO239+AW239</f>
        <v>381696</v>
      </c>
      <c r="BF239" s="111"/>
      <c r="BG239" s="111"/>
      <c r="BH239" s="111"/>
      <c r="BI239" s="111"/>
      <c r="BJ239" s="111"/>
      <c r="BK239" s="111"/>
      <c r="BL239" s="111"/>
      <c r="BP239" s="55"/>
      <c r="BQ239" s="61"/>
      <c r="BR239" s="61"/>
      <c r="BS239" s="61"/>
      <c r="BT239" s="61"/>
      <c r="BU239" s="61"/>
      <c r="BV239" s="61"/>
      <c r="BW239" s="61"/>
      <c r="BX239" s="61"/>
      <c r="BY239" s="61"/>
      <c r="BZ239" s="61"/>
      <c r="CA239" s="61"/>
      <c r="CB239" s="47"/>
      <c r="CC239" s="47"/>
      <c r="CD239" s="47"/>
      <c r="CE239" s="47"/>
      <c r="CF239" s="47"/>
      <c r="CG239" s="47"/>
    </row>
    <row r="240" spans="1:85" ht="35.25" customHeight="1" x14ac:dyDescent="0.2">
      <c r="A240" s="117"/>
      <c r="B240" s="117"/>
      <c r="C240" s="117"/>
      <c r="D240" s="117"/>
      <c r="E240" s="117"/>
      <c r="F240" s="117"/>
      <c r="G240" s="310" t="s">
        <v>208</v>
      </c>
      <c r="H240" s="310"/>
      <c r="I240" s="310"/>
      <c r="J240" s="310"/>
      <c r="K240" s="310"/>
      <c r="L240" s="310"/>
      <c r="M240" s="310"/>
      <c r="N240" s="310"/>
      <c r="O240" s="310"/>
      <c r="P240" s="310"/>
      <c r="Q240" s="310"/>
      <c r="R240" s="310"/>
      <c r="S240" s="310"/>
      <c r="T240" s="310"/>
      <c r="U240" s="310"/>
      <c r="V240" s="310"/>
      <c r="W240" s="310"/>
      <c r="X240" s="310"/>
      <c r="Y240" s="310"/>
      <c r="Z240" s="109" t="s">
        <v>46</v>
      </c>
      <c r="AA240" s="109"/>
      <c r="AB240" s="109"/>
      <c r="AC240" s="109"/>
      <c r="AD240" s="109"/>
      <c r="AE240" s="109" t="s">
        <v>105</v>
      </c>
      <c r="AF240" s="109"/>
      <c r="AG240" s="109"/>
      <c r="AH240" s="109"/>
      <c r="AI240" s="109"/>
      <c r="AJ240" s="109"/>
      <c r="AK240" s="109"/>
      <c r="AL240" s="109"/>
      <c r="AM240" s="109"/>
      <c r="AN240" s="109"/>
      <c r="AO240" s="136">
        <v>255480</v>
      </c>
      <c r="AP240" s="137"/>
      <c r="AQ240" s="137"/>
      <c r="AR240" s="137"/>
      <c r="AS240" s="137"/>
      <c r="AT240" s="137"/>
      <c r="AU240" s="137"/>
      <c r="AV240" s="138"/>
      <c r="AW240" s="162"/>
      <c r="AX240" s="162"/>
      <c r="AY240" s="162"/>
      <c r="AZ240" s="162"/>
      <c r="BA240" s="162"/>
      <c r="BB240" s="162"/>
      <c r="BC240" s="162"/>
      <c r="BD240" s="162"/>
      <c r="BE240" s="111">
        <f t="shared" si="11"/>
        <v>255480</v>
      </c>
      <c r="BF240" s="111"/>
      <c r="BG240" s="111"/>
      <c r="BH240" s="111"/>
      <c r="BI240" s="111"/>
      <c r="BJ240" s="111"/>
      <c r="BK240" s="111"/>
      <c r="BL240" s="111"/>
      <c r="BP240" s="55"/>
      <c r="BQ240" s="61"/>
      <c r="BR240" s="61"/>
      <c r="BS240" s="61"/>
      <c r="BT240" s="61"/>
      <c r="BU240" s="61"/>
      <c r="BV240" s="61"/>
      <c r="BW240" s="61"/>
      <c r="BX240" s="61"/>
      <c r="BY240" s="61"/>
      <c r="BZ240" s="61"/>
      <c r="CA240" s="61"/>
      <c r="CB240" s="47"/>
      <c r="CC240" s="47"/>
      <c r="CD240" s="47"/>
      <c r="CE240" s="47"/>
      <c r="CF240" s="47"/>
      <c r="CG240" s="47"/>
    </row>
    <row r="241" spans="1:85" ht="65.25" customHeight="1" x14ac:dyDescent="0.2">
      <c r="A241" s="117"/>
      <c r="B241" s="117"/>
      <c r="C241" s="117"/>
      <c r="D241" s="117"/>
      <c r="E241" s="117"/>
      <c r="F241" s="117"/>
      <c r="G241" s="163" t="s">
        <v>119</v>
      </c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3"/>
      <c r="W241" s="163"/>
      <c r="X241" s="163"/>
      <c r="Y241" s="163"/>
      <c r="Z241" s="109" t="s">
        <v>46</v>
      </c>
      <c r="AA241" s="109"/>
      <c r="AB241" s="109"/>
      <c r="AC241" s="109"/>
      <c r="AD241" s="109"/>
      <c r="AE241" s="109" t="s">
        <v>89</v>
      </c>
      <c r="AF241" s="109"/>
      <c r="AG241" s="109"/>
      <c r="AH241" s="109"/>
      <c r="AI241" s="109"/>
      <c r="AJ241" s="109"/>
      <c r="AK241" s="109"/>
      <c r="AL241" s="109"/>
      <c r="AM241" s="109"/>
      <c r="AN241" s="109"/>
      <c r="AO241" s="136">
        <f>88042+38174</f>
        <v>126216</v>
      </c>
      <c r="AP241" s="137"/>
      <c r="AQ241" s="137"/>
      <c r="AR241" s="137"/>
      <c r="AS241" s="137"/>
      <c r="AT241" s="137"/>
      <c r="AU241" s="137"/>
      <c r="AV241" s="138"/>
      <c r="AW241" s="162"/>
      <c r="AX241" s="162"/>
      <c r="AY241" s="162"/>
      <c r="AZ241" s="162"/>
      <c r="BA241" s="162"/>
      <c r="BB241" s="162"/>
      <c r="BC241" s="162"/>
      <c r="BD241" s="162"/>
      <c r="BE241" s="111">
        <f t="shared" si="11"/>
        <v>126216</v>
      </c>
      <c r="BF241" s="111"/>
      <c r="BG241" s="111"/>
      <c r="BH241" s="111"/>
      <c r="BI241" s="111"/>
      <c r="BJ241" s="111"/>
      <c r="BK241" s="111"/>
      <c r="BL241" s="111"/>
      <c r="BP241" s="55"/>
      <c r="BQ241" s="61"/>
      <c r="BR241" s="61"/>
      <c r="BS241" s="61"/>
      <c r="BT241" s="61"/>
      <c r="BU241" s="61"/>
      <c r="BV241" s="61"/>
      <c r="BW241" s="61"/>
      <c r="BX241" s="61"/>
      <c r="BY241" s="61"/>
      <c r="BZ241" s="61"/>
      <c r="CA241" s="61"/>
      <c r="CB241" s="47"/>
      <c r="CC241" s="47"/>
      <c r="CD241" s="47"/>
      <c r="CE241" s="47"/>
      <c r="CF241" s="47"/>
      <c r="CG241" s="47"/>
    </row>
    <row r="242" spans="1:85" ht="18" customHeight="1" x14ac:dyDescent="0.2">
      <c r="A242" s="117"/>
      <c r="B242" s="117"/>
      <c r="C242" s="117"/>
      <c r="D242" s="117"/>
      <c r="E242" s="117"/>
      <c r="F242" s="117"/>
      <c r="G242" s="135" t="s">
        <v>48</v>
      </c>
      <c r="H242" s="135"/>
      <c r="I242" s="135"/>
      <c r="J242" s="135"/>
      <c r="K242" s="135"/>
      <c r="L242" s="135"/>
      <c r="M242" s="135"/>
      <c r="N242" s="135"/>
      <c r="O242" s="135"/>
      <c r="P242" s="135"/>
      <c r="Q242" s="135"/>
      <c r="R242" s="135"/>
      <c r="S242" s="135"/>
      <c r="T242" s="135"/>
      <c r="U242" s="135"/>
      <c r="V242" s="135"/>
      <c r="W242" s="135"/>
      <c r="X242" s="135"/>
      <c r="Y242" s="135"/>
      <c r="Z242" s="162"/>
      <c r="AA242" s="162"/>
      <c r="AB242" s="162"/>
      <c r="AC242" s="162"/>
      <c r="AD242" s="162"/>
      <c r="AE242" s="109"/>
      <c r="AF242" s="109"/>
      <c r="AG242" s="109"/>
      <c r="AH242" s="109"/>
      <c r="AI242" s="109"/>
      <c r="AJ242" s="109"/>
      <c r="AK242" s="109"/>
      <c r="AL242" s="109"/>
      <c r="AM242" s="109"/>
      <c r="AN242" s="109"/>
      <c r="AO242" s="111"/>
      <c r="AP242" s="111"/>
      <c r="AQ242" s="111"/>
      <c r="AR242" s="111"/>
      <c r="AS242" s="111"/>
      <c r="AT242" s="111"/>
      <c r="AU242" s="111"/>
      <c r="AV242" s="111"/>
      <c r="AW242" s="162"/>
      <c r="AX242" s="162"/>
      <c r="AY242" s="162"/>
      <c r="AZ242" s="162"/>
      <c r="BA242" s="162"/>
      <c r="BB242" s="162"/>
      <c r="BC242" s="162"/>
      <c r="BD242" s="162"/>
      <c r="BE242" s="106"/>
      <c r="BF242" s="106"/>
      <c r="BG242" s="106"/>
      <c r="BH242" s="106"/>
      <c r="BI242" s="106"/>
      <c r="BJ242" s="106"/>
      <c r="BK242" s="106"/>
      <c r="BL242" s="106"/>
      <c r="BP242" s="55"/>
      <c r="BQ242" s="61"/>
      <c r="BR242" s="61"/>
      <c r="BS242" s="61"/>
      <c r="BT242" s="61"/>
      <c r="BU242" s="61"/>
      <c r="BV242" s="61"/>
      <c r="BW242" s="61"/>
      <c r="BX242" s="61"/>
      <c r="BY242" s="61"/>
      <c r="BZ242" s="61"/>
      <c r="CA242" s="61"/>
      <c r="CB242" s="47"/>
      <c r="CC242" s="47"/>
      <c r="CD242" s="47"/>
      <c r="CE242" s="47"/>
      <c r="CF242" s="47"/>
      <c r="CG242" s="47"/>
    </row>
    <row r="243" spans="1:85" ht="20.25" customHeight="1" x14ac:dyDescent="0.2">
      <c r="A243" s="117"/>
      <c r="B243" s="117"/>
      <c r="C243" s="117"/>
      <c r="D243" s="117"/>
      <c r="E243" s="117"/>
      <c r="F243" s="117"/>
      <c r="G243" s="163" t="s">
        <v>120</v>
      </c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63"/>
      <c r="X243" s="163"/>
      <c r="Y243" s="163"/>
      <c r="Z243" s="109" t="s">
        <v>47</v>
      </c>
      <c r="AA243" s="109"/>
      <c r="AB243" s="109"/>
      <c r="AC243" s="109"/>
      <c r="AD243" s="109"/>
      <c r="AE243" s="109" t="s">
        <v>89</v>
      </c>
      <c r="AF243" s="109"/>
      <c r="AG243" s="109"/>
      <c r="AH243" s="109"/>
      <c r="AI243" s="109"/>
      <c r="AJ243" s="109"/>
      <c r="AK243" s="109"/>
      <c r="AL243" s="109"/>
      <c r="AM243" s="109"/>
      <c r="AN243" s="109"/>
      <c r="AO243" s="144">
        <v>3</v>
      </c>
      <c r="AP243" s="144"/>
      <c r="AQ243" s="144"/>
      <c r="AR243" s="144"/>
      <c r="AS243" s="144"/>
      <c r="AT243" s="144"/>
      <c r="AU243" s="144"/>
      <c r="AV243" s="144"/>
      <c r="AW243" s="167"/>
      <c r="AX243" s="167"/>
      <c r="AY243" s="167"/>
      <c r="AZ243" s="167"/>
      <c r="BA243" s="167"/>
      <c r="BB243" s="167"/>
      <c r="BC243" s="167"/>
      <c r="BD243" s="167"/>
      <c r="BE243" s="144">
        <f t="shared" si="11"/>
        <v>3</v>
      </c>
      <c r="BF243" s="144"/>
      <c r="BG243" s="144"/>
      <c r="BH243" s="144"/>
      <c r="BI243" s="144"/>
      <c r="BJ243" s="144"/>
      <c r="BK243" s="144"/>
      <c r="BL243" s="144"/>
      <c r="BP243" s="55"/>
      <c r="BQ243" s="61"/>
      <c r="BR243" s="61"/>
      <c r="BS243" s="61"/>
      <c r="BT243" s="61"/>
      <c r="BU243" s="61"/>
      <c r="BV243" s="61"/>
      <c r="BW243" s="61"/>
      <c r="BX243" s="61"/>
      <c r="BY243" s="61"/>
      <c r="BZ243" s="61"/>
      <c r="CA243" s="61"/>
      <c r="CB243" s="47"/>
      <c r="CC243" s="47"/>
      <c r="CD243" s="47"/>
      <c r="CE243" s="47"/>
      <c r="CF243" s="47"/>
      <c r="CG243" s="47"/>
    </row>
    <row r="244" spans="1:85" ht="33" customHeight="1" x14ac:dyDescent="0.2">
      <c r="A244" s="117"/>
      <c r="B244" s="117"/>
      <c r="C244" s="117"/>
      <c r="D244" s="117"/>
      <c r="E244" s="117"/>
      <c r="F244" s="117"/>
      <c r="G244" s="139" t="s">
        <v>121</v>
      </c>
      <c r="H244" s="139"/>
      <c r="I244" s="139"/>
      <c r="J244" s="139"/>
      <c r="K244" s="139"/>
      <c r="L244" s="139"/>
      <c r="M244" s="139"/>
      <c r="N244" s="139"/>
      <c r="O244" s="139"/>
      <c r="P244" s="139"/>
      <c r="Q244" s="139"/>
      <c r="R244" s="139"/>
      <c r="S244" s="139"/>
      <c r="T244" s="139"/>
      <c r="U244" s="139"/>
      <c r="V244" s="139"/>
      <c r="W244" s="139"/>
      <c r="X244" s="139"/>
      <c r="Y244" s="139"/>
      <c r="Z244" s="109" t="s">
        <v>86</v>
      </c>
      <c r="AA244" s="109"/>
      <c r="AB244" s="109"/>
      <c r="AC244" s="109"/>
      <c r="AD244" s="109"/>
      <c r="AE244" s="109" t="s">
        <v>56</v>
      </c>
      <c r="AF244" s="109"/>
      <c r="AG244" s="109"/>
      <c r="AH244" s="109"/>
      <c r="AI244" s="109"/>
      <c r="AJ244" s="109"/>
      <c r="AK244" s="109"/>
      <c r="AL244" s="109"/>
      <c r="AM244" s="109"/>
      <c r="AN244" s="109"/>
      <c r="AO244" s="192">
        <f>AO241/AO247</f>
        <v>7297.4098057354286</v>
      </c>
      <c r="AP244" s="193"/>
      <c r="AQ244" s="193"/>
      <c r="AR244" s="193"/>
      <c r="AS244" s="193"/>
      <c r="AT244" s="193"/>
      <c r="AU244" s="193"/>
      <c r="AV244" s="194"/>
      <c r="AW244" s="143"/>
      <c r="AX244" s="143"/>
      <c r="AY244" s="143"/>
      <c r="AZ244" s="143"/>
      <c r="BA244" s="143"/>
      <c r="BB244" s="143"/>
      <c r="BC244" s="143"/>
      <c r="BD244" s="143"/>
      <c r="BE244" s="106">
        <f t="shared" si="11"/>
        <v>7297.4098057354286</v>
      </c>
      <c r="BF244" s="106"/>
      <c r="BG244" s="106"/>
      <c r="BH244" s="106"/>
      <c r="BI244" s="106"/>
      <c r="BJ244" s="106"/>
      <c r="BK244" s="106"/>
      <c r="BL244" s="106"/>
      <c r="BP244" s="55"/>
      <c r="BQ244" s="61"/>
      <c r="BR244" s="61"/>
      <c r="BS244" s="61"/>
      <c r="BT244" s="61"/>
      <c r="BU244" s="61"/>
      <c r="BV244" s="61"/>
      <c r="BW244" s="61"/>
      <c r="BX244" s="61"/>
      <c r="BY244" s="61"/>
      <c r="BZ244" s="61"/>
      <c r="CA244" s="61"/>
      <c r="CB244" s="47"/>
      <c r="CC244" s="47"/>
      <c r="CD244" s="47"/>
      <c r="CE244" s="47"/>
      <c r="CF244" s="47"/>
      <c r="CG244" s="47"/>
    </row>
    <row r="245" spans="1:85" ht="18" customHeight="1" x14ac:dyDescent="0.2">
      <c r="A245" s="117"/>
      <c r="B245" s="117"/>
      <c r="C245" s="117"/>
      <c r="D245" s="117"/>
      <c r="E245" s="117"/>
      <c r="F245" s="117"/>
      <c r="G245" s="135" t="s">
        <v>49</v>
      </c>
      <c r="H245" s="135"/>
      <c r="I245" s="135"/>
      <c r="J245" s="135"/>
      <c r="K245" s="135"/>
      <c r="L245" s="135"/>
      <c r="M245" s="135"/>
      <c r="N245" s="135"/>
      <c r="O245" s="135"/>
      <c r="P245" s="135"/>
      <c r="Q245" s="135"/>
      <c r="R245" s="135"/>
      <c r="S245" s="135"/>
      <c r="T245" s="135"/>
      <c r="U245" s="135"/>
      <c r="V245" s="135"/>
      <c r="W245" s="135"/>
      <c r="X245" s="135"/>
      <c r="Y245" s="135"/>
      <c r="Z245" s="162"/>
      <c r="AA245" s="162"/>
      <c r="AB245" s="162"/>
      <c r="AC245" s="162"/>
      <c r="AD245" s="162"/>
      <c r="AE245" s="162"/>
      <c r="AF245" s="162"/>
      <c r="AG245" s="162"/>
      <c r="AH245" s="162"/>
      <c r="AI245" s="162"/>
      <c r="AJ245" s="162"/>
      <c r="AK245" s="162"/>
      <c r="AL245" s="162"/>
      <c r="AM245" s="162"/>
      <c r="AN245" s="162"/>
      <c r="AO245" s="111"/>
      <c r="AP245" s="111"/>
      <c r="AQ245" s="111"/>
      <c r="AR245" s="111"/>
      <c r="AS245" s="111"/>
      <c r="AT245" s="111"/>
      <c r="AU245" s="111"/>
      <c r="AV245" s="111"/>
      <c r="AW245" s="162"/>
      <c r="AX245" s="162"/>
      <c r="AY245" s="162"/>
      <c r="AZ245" s="162"/>
      <c r="BA245" s="162"/>
      <c r="BB245" s="162"/>
      <c r="BC245" s="162"/>
      <c r="BD245" s="162"/>
      <c r="BE245" s="106"/>
      <c r="BF245" s="106"/>
      <c r="BG245" s="106"/>
      <c r="BH245" s="106"/>
      <c r="BI245" s="106"/>
      <c r="BJ245" s="106"/>
      <c r="BK245" s="106"/>
      <c r="BL245" s="106"/>
      <c r="BP245" s="55"/>
      <c r="BQ245" s="61"/>
      <c r="BR245" s="61"/>
      <c r="BS245" s="61"/>
      <c r="BT245" s="61"/>
      <c r="BU245" s="61"/>
      <c r="BV245" s="61"/>
      <c r="BW245" s="61"/>
      <c r="BX245" s="61"/>
      <c r="BY245" s="61"/>
      <c r="BZ245" s="61"/>
      <c r="CA245" s="61"/>
      <c r="CB245" s="47"/>
      <c r="CC245" s="47"/>
      <c r="CD245" s="47"/>
      <c r="CE245" s="47"/>
      <c r="CF245" s="47"/>
      <c r="CG245" s="47"/>
    </row>
    <row r="246" spans="1:85" ht="21.75" customHeight="1" x14ac:dyDescent="0.2">
      <c r="A246" s="117"/>
      <c r="B246" s="117"/>
      <c r="C246" s="117"/>
      <c r="D246" s="117"/>
      <c r="E246" s="117"/>
      <c r="F246" s="117"/>
      <c r="G246" s="139" t="s">
        <v>209</v>
      </c>
      <c r="H246" s="139"/>
      <c r="I246" s="139"/>
      <c r="J246" s="139"/>
      <c r="K246" s="139"/>
      <c r="L246" s="139"/>
      <c r="M246" s="139"/>
      <c r="N246" s="139"/>
      <c r="O246" s="139"/>
      <c r="P246" s="139"/>
      <c r="Q246" s="139"/>
      <c r="R246" s="139"/>
      <c r="S246" s="139"/>
      <c r="T246" s="139"/>
      <c r="U246" s="139"/>
      <c r="V246" s="139"/>
      <c r="W246" s="139"/>
      <c r="X246" s="139"/>
      <c r="Y246" s="139"/>
      <c r="Z246" s="109" t="s">
        <v>46</v>
      </c>
      <c r="AA246" s="109"/>
      <c r="AB246" s="109"/>
      <c r="AC246" s="109"/>
      <c r="AD246" s="109"/>
      <c r="AE246" s="109" t="s">
        <v>56</v>
      </c>
      <c r="AF246" s="109"/>
      <c r="AG246" s="109"/>
      <c r="AH246" s="109"/>
      <c r="AI246" s="109"/>
      <c r="AJ246" s="109"/>
      <c r="AK246" s="109"/>
      <c r="AL246" s="109"/>
      <c r="AM246" s="109"/>
      <c r="AN246" s="109"/>
      <c r="AO246" s="111">
        <f>AO240/AO243</f>
        <v>85160</v>
      </c>
      <c r="AP246" s="111"/>
      <c r="AQ246" s="111"/>
      <c r="AR246" s="111"/>
      <c r="AS246" s="111"/>
      <c r="AT246" s="111"/>
      <c r="AU246" s="111"/>
      <c r="AV246" s="111"/>
      <c r="AW246" s="162"/>
      <c r="AX246" s="162"/>
      <c r="AY246" s="162"/>
      <c r="AZ246" s="162"/>
      <c r="BA246" s="162"/>
      <c r="BB246" s="162"/>
      <c r="BC246" s="162"/>
      <c r="BD246" s="162"/>
      <c r="BE246" s="106">
        <f t="shared" si="11"/>
        <v>85160</v>
      </c>
      <c r="BF246" s="106"/>
      <c r="BG246" s="106"/>
      <c r="BH246" s="106"/>
      <c r="BI246" s="106"/>
      <c r="BJ246" s="106"/>
      <c r="BK246" s="106"/>
      <c r="BL246" s="106"/>
      <c r="BP246" s="55"/>
      <c r="BQ246" s="61"/>
      <c r="BR246" s="61"/>
      <c r="BS246" s="61"/>
      <c r="BT246" s="61"/>
      <c r="BU246" s="61"/>
      <c r="BV246" s="61"/>
      <c r="BW246" s="61"/>
      <c r="BX246" s="61"/>
      <c r="BY246" s="61"/>
      <c r="BZ246" s="61"/>
      <c r="CA246" s="61"/>
      <c r="CB246" s="47"/>
      <c r="CC246" s="47"/>
      <c r="CD246" s="47"/>
      <c r="CE246" s="47"/>
      <c r="CF246" s="47"/>
      <c r="CG246" s="47"/>
    </row>
    <row r="247" spans="1:85" ht="48.75" customHeight="1" x14ac:dyDescent="0.2">
      <c r="A247" s="117"/>
      <c r="B247" s="117"/>
      <c r="C247" s="117"/>
      <c r="D247" s="117"/>
      <c r="E247" s="117"/>
      <c r="F247" s="117"/>
      <c r="G247" s="221" t="s">
        <v>157</v>
      </c>
      <c r="H247" s="299"/>
      <c r="I247" s="299"/>
      <c r="J247" s="299"/>
      <c r="K247" s="299"/>
      <c r="L247" s="299"/>
      <c r="M247" s="299"/>
      <c r="N247" s="299"/>
      <c r="O247" s="299"/>
      <c r="P247" s="299"/>
      <c r="Q247" s="299"/>
      <c r="R247" s="299"/>
      <c r="S247" s="299"/>
      <c r="T247" s="299"/>
      <c r="U247" s="299"/>
      <c r="V247" s="299"/>
      <c r="W247" s="299"/>
      <c r="X247" s="299"/>
      <c r="Y247" s="300"/>
      <c r="Z247" s="109" t="s">
        <v>46</v>
      </c>
      <c r="AA247" s="109"/>
      <c r="AB247" s="109"/>
      <c r="AC247" s="109"/>
      <c r="AD247" s="109"/>
      <c r="AE247" s="296" t="s">
        <v>251</v>
      </c>
      <c r="AF247" s="297"/>
      <c r="AG247" s="297"/>
      <c r="AH247" s="297"/>
      <c r="AI247" s="297"/>
      <c r="AJ247" s="297"/>
      <c r="AK247" s="297"/>
      <c r="AL247" s="297"/>
      <c r="AM247" s="297"/>
      <c r="AN247" s="298"/>
      <c r="AO247" s="111">
        <f>((13.22*6)+(21.372*6))/12</f>
        <v>17.296000000000003</v>
      </c>
      <c r="AP247" s="111"/>
      <c r="AQ247" s="111"/>
      <c r="AR247" s="111"/>
      <c r="AS247" s="111"/>
      <c r="AT247" s="111"/>
      <c r="AU247" s="111"/>
      <c r="AV247" s="111"/>
      <c r="AW247" s="162"/>
      <c r="AX247" s="162"/>
      <c r="AY247" s="162"/>
      <c r="AZ247" s="162"/>
      <c r="BA247" s="162"/>
      <c r="BB247" s="162"/>
      <c r="BC247" s="162"/>
      <c r="BD247" s="162"/>
      <c r="BE247" s="106">
        <f t="shared" si="11"/>
        <v>17.296000000000003</v>
      </c>
      <c r="BF247" s="106"/>
      <c r="BG247" s="106"/>
      <c r="BH247" s="106"/>
      <c r="BI247" s="106"/>
      <c r="BJ247" s="106"/>
      <c r="BK247" s="106"/>
      <c r="BL247" s="106"/>
      <c r="BP247" s="55"/>
      <c r="BQ247" s="61"/>
      <c r="BR247" s="61"/>
      <c r="BS247" s="61"/>
      <c r="BT247" s="61"/>
      <c r="BU247" s="61"/>
      <c r="BV247" s="61"/>
      <c r="BW247" s="61"/>
      <c r="BX247" s="61"/>
      <c r="BY247" s="61"/>
      <c r="BZ247" s="61"/>
      <c r="CA247" s="61"/>
      <c r="CB247" s="47"/>
      <c r="CC247" s="47"/>
      <c r="CD247" s="47"/>
      <c r="CE247" s="47"/>
      <c r="CF247" s="47"/>
      <c r="CG247" s="47"/>
    </row>
    <row r="248" spans="1:85" ht="18" customHeight="1" x14ac:dyDescent="0.2">
      <c r="A248" s="117"/>
      <c r="B248" s="117"/>
      <c r="C248" s="117"/>
      <c r="D248" s="117"/>
      <c r="E248" s="117"/>
      <c r="F248" s="117"/>
      <c r="G248" s="135" t="s">
        <v>50</v>
      </c>
      <c r="H248" s="135"/>
      <c r="I248" s="135"/>
      <c r="J248" s="135"/>
      <c r="K248" s="135"/>
      <c r="L248" s="135"/>
      <c r="M248" s="135"/>
      <c r="N248" s="135"/>
      <c r="O248" s="135"/>
      <c r="P248" s="135"/>
      <c r="Q248" s="135"/>
      <c r="R248" s="135"/>
      <c r="S248" s="135"/>
      <c r="T248" s="135"/>
      <c r="U248" s="135"/>
      <c r="V248" s="135"/>
      <c r="W248" s="135"/>
      <c r="X248" s="135"/>
      <c r="Y248" s="135"/>
      <c r="Z248" s="162"/>
      <c r="AA248" s="162"/>
      <c r="AB248" s="162"/>
      <c r="AC248" s="162"/>
      <c r="AD248" s="162"/>
      <c r="AE248" s="162"/>
      <c r="AF248" s="162"/>
      <c r="AG248" s="162"/>
      <c r="AH248" s="162"/>
      <c r="AI248" s="162"/>
      <c r="AJ248" s="162"/>
      <c r="AK248" s="162"/>
      <c r="AL248" s="162"/>
      <c r="AM248" s="162"/>
      <c r="AN248" s="162"/>
      <c r="AO248" s="111"/>
      <c r="AP248" s="111"/>
      <c r="AQ248" s="111"/>
      <c r="AR248" s="111"/>
      <c r="AS248" s="111"/>
      <c r="AT248" s="111"/>
      <c r="AU248" s="111"/>
      <c r="AV248" s="111"/>
      <c r="AW248" s="162"/>
      <c r="AX248" s="162"/>
      <c r="AY248" s="162"/>
      <c r="AZ248" s="162"/>
      <c r="BA248" s="162"/>
      <c r="BB248" s="162"/>
      <c r="BC248" s="162"/>
      <c r="BD248" s="162"/>
      <c r="BE248" s="106"/>
      <c r="BF248" s="106"/>
      <c r="BG248" s="106"/>
      <c r="BH248" s="106"/>
      <c r="BI248" s="106"/>
      <c r="BJ248" s="106"/>
      <c r="BK248" s="106"/>
      <c r="BL248" s="106"/>
      <c r="BP248" s="55"/>
      <c r="BQ248" s="61"/>
      <c r="BR248" s="61"/>
      <c r="BS248" s="61"/>
      <c r="BT248" s="61"/>
      <c r="BU248" s="61"/>
      <c r="BV248" s="61"/>
      <c r="BW248" s="61"/>
      <c r="BX248" s="61"/>
      <c r="BY248" s="61"/>
      <c r="BZ248" s="61"/>
      <c r="CA248" s="61"/>
      <c r="CB248" s="47"/>
      <c r="CC248" s="47"/>
      <c r="CD248" s="47"/>
      <c r="CE248" s="47"/>
      <c r="CF248" s="47"/>
      <c r="CG248" s="47"/>
    </row>
    <row r="249" spans="1:85" ht="35.25" customHeight="1" x14ac:dyDescent="0.2">
      <c r="A249" s="117"/>
      <c r="B249" s="117"/>
      <c r="C249" s="117"/>
      <c r="D249" s="117"/>
      <c r="E249" s="117"/>
      <c r="F249" s="117"/>
      <c r="G249" s="139" t="s">
        <v>122</v>
      </c>
      <c r="H249" s="139"/>
      <c r="I249" s="139"/>
      <c r="J249" s="139"/>
      <c r="K249" s="139"/>
      <c r="L249" s="139"/>
      <c r="M249" s="139"/>
      <c r="N249" s="139"/>
      <c r="O249" s="139"/>
      <c r="P249" s="139"/>
      <c r="Q249" s="139"/>
      <c r="R249" s="139"/>
      <c r="S249" s="139"/>
      <c r="T249" s="139"/>
      <c r="U249" s="139"/>
      <c r="V249" s="139"/>
      <c r="W249" s="139"/>
      <c r="X249" s="139"/>
      <c r="Y249" s="139"/>
      <c r="Z249" s="109" t="s">
        <v>51</v>
      </c>
      <c r="AA249" s="109"/>
      <c r="AB249" s="109"/>
      <c r="AC249" s="109"/>
      <c r="AD249" s="109"/>
      <c r="AE249" s="109" t="s">
        <v>56</v>
      </c>
      <c r="AF249" s="109"/>
      <c r="AG249" s="109"/>
      <c r="AH249" s="109"/>
      <c r="AI249" s="109"/>
      <c r="AJ249" s="109"/>
      <c r="AK249" s="109"/>
      <c r="AL249" s="109"/>
      <c r="AM249" s="109"/>
      <c r="AN249" s="109"/>
      <c r="AO249" s="111">
        <f>AO244/7297.41*100</f>
        <v>99.999997337896986</v>
      </c>
      <c r="AP249" s="111"/>
      <c r="AQ249" s="111"/>
      <c r="AR249" s="111"/>
      <c r="AS249" s="111"/>
      <c r="AT249" s="111"/>
      <c r="AU249" s="111"/>
      <c r="AV249" s="111"/>
      <c r="AW249" s="162"/>
      <c r="AX249" s="162"/>
      <c r="AY249" s="162"/>
      <c r="AZ249" s="162"/>
      <c r="BA249" s="162"/>
      <c r="BB249" s="162"/>
      <c r="BC249" s="162"/>
      <c r="BD249" s="162"/>
      <c r="BE249" s="106">
        <f t="shared" si="11"/>
        <v>99.999997337896986</v>
      </c>
      <c r="BF249" s="106"/>
      <c r="BG249" s="106"/>
      <c r="BH249" s="106"/>
      <c r="BI249" s="106"/>
      <c r="BJ249" s="106"/>
      <c r="BK249" s="106"/>
      <c r="BL249" s="106"/>
      <c r="BP249" s="55"/>
      <c r="BQ249" s="61"/>
      <c r="BR249" s="61"/>
      <c r="BS249" s="61"/>
      <c r="BT249" s="61"/>
      <c r="BU249" s="61"/>
      <c r="BV249" s="61"/>
      <c r="BW249" s="61"/>
      <c r="BX249" s="61"/>
      <c r="BY249" s="61"/>
      <c r="BZ249" s="61"/>
      <c r="CA249" s="61"/>
      <c r="CB249" s="47"/>
      <c r="CC249" s="47"/>
      <c r="CD249" s="47"/>
      <c r="CE249" s="47"/>
      <c r="CF249" s="47"/>
      <c r="CG249" s="47"/>
    </row>
    <row r="250" spans="1:85" ht="6" customHeight="1" x14ac:dyDescent="0.2">
      <c r="G250" s="42"/>
      <c r="H250" s="42"/>
      <c r="I250" s="42"/>
      <c r="J250" s="42"/>
      <c r="K250" s="42"/>
      <c r="L250" s="42"/>
      <c r="M250" s="42"/>
      <c r="N250" s="42"/>
      <c r="O250" s="42"/>
      <c r="P250" s="47"/>
      <c r="BP250" s="55"/>
      <c r="BQ250" s="61"/>
      <c r="BR250" s="61"/>
      <c r="BS250" s="61"/>
      <c r="BT250" s="61"/>
      <c r="BU250" s="61"/>
      <c r="BV250" s="61"/>
      <c r="BW250" s="61"/>
      <c r="BX250" s="61"/>
      <c r="BY250" s="61"/>
      <c r="BZ250" s="61"/>
      <c r="CA250" s="61"/>
      <c r="CB250" s="47"/>
      <c r="CC250" s="47"/>
      <c r="CD250" s="47"/>
      <c r="CE250" s="47"/>
      <c r="CF250" s="47"/>
      <c r="CG250" s="47"/>
    </row>
    <row r="251" spans="1:85" ht="32.25" customHeight="1" x14ac:dyDescent="0.2">
      <c r="A251" s="109" t="s">
        <v>14</v>
      </c>
      <c r="B251" s="109"/>
      <c r="C251" s="109"/>
      <c r="D251" s="109"/>
      <c r="E251" s="109"/>
      <c r="F251" s="109"/>
      <c r="G251" s="109" t="s">
        <v>27</v>
      </c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 t="s">
        <v>2</v>
      </c>
      <c r="AA251" s="109"/>
      <c r="AB251" s="109"/>
      <c r="AC251" s="109"/>
      <c r="AD251" s="109"/>
      <c r="AE251" s="109" t="s">
        <v>1</v>
      </c>
      <c r="AF251" s="109"/>
      <c r="AG251" s="109"/>
      <c r="AH251" s="109"/>
      <c r="AI251" s="109"/>
      <c r="AJ251" s="109"/>
      <c r="AK251" s="109"/>
      <c r="AL251" s="109"/>
      <c r="AM251" s="109"/>
      <c r="AN251" s="109"/>
      <c r="AO251" s="109" t="s">
        <v>15</v>
      </c>
      <c r="AP251" s="109"/>
      <c r="AQ251" s="109"/>
      <c r="AR251" s="109"/>
      <c r="AS251" s="109"/>
      <c r="AT251" s="109"/>
      <c r="AU251" s="109"/>
      <c r="AV251" s="109"/>
      <c r="AW251" s="109" t="s">
        <v>16</v>
      </c>
      <c r="AX251" s="109"/>
      <c r="AY251" s="109"/>
      <c r="AZ251" s="109"/>
      <c r="BA251" s="109"/>
      <c r="BB251" s="109"/>
      <c r="BC251" s="109"/>
      <c r="BD251" s="109"/>
      <c r="BE251" s="109" t="s">
        <v>13</v>
      </c>
      <c r="BF251" s="109"/>
      <c r="BG251" s="109"/>
      <c r="BH251" s="109"/>
      <c r="BI251" s="109"/>
      <c r="BJ251" s="109"/>
      <c r="BK251" s="109"/>
      <c r="BL251" s="109"/>
      <c r="BP251" s="55"/>
      <c r="BQ251" s="61"/>
      <c r="BR251" s="61"/>
      <c r="BS251" s="61"/>
      <c r="BT251" s="61"/>
      <c r="BU251" s="61"/>
      <c r="BV251" s="61"/>
      <c r="BW251" s="61"/>
      <c r="BX251" s="61"/>
      <c r="BY251" s="61"/>
      <c r="BZ251" s="61"/>
      <c r="CA251" s="61"/>
      <c r="CB251" s="47"/>
      <c r="CC251" s="47"/>
      <c r="CD251" s="47"/>
      <c r="CE251" s="47"/>
      <c r="CF251" s="47"/>
      <c r="CG251" s="47"/>
    </row>
    <row r="252" spans="1:85" ht="18" customHeight="1" x14ac:dyDescent="0.2">
      <c r="A252" s="109">
        <v>1</v>
      </c>
      <c r="B252" s="109"/>
      <c r="C252" s="109"/>
      <c r="D252" s="109"/>
      <c r="E252" s="109"/>
      <c r="F252" s="109"/>
      <c r="G252" s="109">
        <v>2</v>
      </c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>
        <v>3</v>
      </c>
      <c r="AA252" s="109"/>
      <c r="AB252" s="109"/>
      <c r="AC252" s="109"/>
      <c r="AD252" s="109"/>
      <c r="AE252" s="109">
        <v>4</v>
      </c>
      <c r="AF252" s="109"/>
      <c r="AG252" s="109"/>
      <c r="AH252" s="109"/>
      <c r="AI252" s="109"/>
      <c r="AJ252" s="109"/>
      <c r="AK252" s="109"/>
      <c r="AL252" s="109"/>
      <c r="AM252" s="109"/>
      <c r="AN252" s="109"/>
      <c r="AO252" s="109">
        <v>5</v>
      </c>
      <c r="AP252" s="109"/>
      <c r="AQ252" s="109"/>
      <c r="AR252" s="109"/>
      <c r="AS252" s="109"/>
      <c r="AT252" s="109"/>
      <c r="AU252" s="109"/>
      <c r="AV252" s="109"/>
      <c r="AW252" s="109">
        <v>6</v>
      </c>
      <c r="AX252" s="109"/>
      <c r="AY252" s="109"/>
      <c r="AZ252" s="109"/>
      <c r="BA252" s="109"/>
      <c r="BB252" s="109"/>
      <c r="BC252" s="109"/>
      <c r="BD252" s="109"/>
      <c r="BE252" s="109">
        <v>7</v>
      </c>
      <c r="BF252" s="109"/>
      <c r="BG252" s="109"/>
      <c r="BH252" s="109"/>
      <c r="BI252" s="109"/>
      <c r="BJ252" s="109"/>
      <c r="BK252" s="109"/>
      <c r="BL252" s="109"/>
      <c r="BP252" s="55"/>
      <c r="BQ252" s="61"/>
      <c r="BR252" s="61"/>
      <c r="BS252" s="61"/>
      <c r="BT252" s="61"/>
      <c r="BU252" s="61"/>
      <c r="BV252" s="61"/>
      <c r="BW252" s="61"/>
      <c r="BX252" s="61"/>
      <c r="BY252" s="61"/>
      <c r="BZ252" s="61"/>
      <c r="CA252" s="61"/>
      <c r="CB252" s="47"/>
      <c r="CC252" s="47"/>
      <c r="CD252" s="47"/>
      <c r="CE252" s="47"/>
      <c r="CF252" s="47"/>
      <c r="CG252" s="47"/>
    </row>
    <row r="253" spans="1:85" ht="18" customHeight="1" x14ac:dyDescent="0.2">
      <c r="A253" s="117"/>
      <c r="B253" s="117"/>
      <c r="C253" s="117"/>
      <c r="D253" s="117"/>
      <c r="E253" s="117"/>
      <c r="F253" s="117"/>
      <c r="G253" s="198" t="s">
        <v>143</v>
      </c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  <c r="T253" s="199"/>
      <c r="U253" s="199"/>
      <c r="V253" s="199"/>
      <c r="W253" s="199"/>
      <c r="X253" s="199"/>
      <c r="Y253" s="199"/>
      <c r="Z253" s="199"/>
      <c r="AA253" s="199"/>
      <c r="AB253" s="199"/>
      <c r="AC253" s="199"/>
      <c r="AD253" s="199"/>
      <c r="AE253" s="199"/>
      <c r="AF253" s="199"/>
      <c r="AG253" s="199"/>
      <c r="AH253" s="199"/>
      <c r="AI253" s="199"/>
      <c r="AJ253" s="199"/>
      <c r="AK253" s="199"/>
      <c r="AL253" s="199"/>
      <c r="AM253" s="199"/>
      <c r="AN253" s="200"/>
      <c r="AO253" s="111"/>
      <c r="AP253" s="111"/>
      <c r="AQ253" s="111"/>
      <c r="AR253" s="111"/>
      <c r="AS253" s="111"/>
      <c r="AT253" s="111"/>
      <c r="AU253" s="111"/>
      <c r="AV253" s="111"/>
      <c r="AW253" s="117"/>
      <c r="AX253" s="117"/>
      <c r="AY253" s="117"/>
      <c r="AZ253" s="117"/>
      <c r="BA253" s="117"/>
      <c r="BB253" s="117"/>
      <c r="BC253" s="117"/>
      <c r="BD253" s="117"/>
      <c r="BE253" s="106"/>
      <c r="BF253" s="106"/>
      <c r="BG253" s="106"/>
      <c r="BH253" s="106"/>
      <c r="BI253" s="106"/>
      <c r="BJ253" s="106"/>
      <c r="BK253" s="106"/>
      <c r="BL253" s="106"/>
      <c r="BP253" s="55"/>
      <c r="BQ253" s="61"/>
      <c r="BR253" s="61"/>
      <c r="BS253" s="61"/>
      <c r="BT253" s="61"/>
      <c r="BU253" s="61"/>
      <c r="BV253" s="61"/>
      <c r="BW253" s="61"/>
      <c r="BX253" s="61"/>
      <c r="BY253" s="61"/>
      <c r="BZ253" s="61"/>
      <c r="CA253" s="61"/>
      <c r="CB253" s="47"/>
      <c r="CC253" s="47"/>
      <c r="CD253" s="47"/>
      <c r="CE253" s="47"/>
      <c r="CF253" s="47"/>
      <c r="CG253" s="47"/>
    </row>
    <row r="254" spans="1:85" ht="18" customHeight="1" x14ac:dyDescent="0.2">
      <c r="A254" s="117"/>
      <c r="B254" s="117"/>
      <c r="C254" s="117"/>
      <c r="D254" s="117"/>
      <c r="E254" s="117"/>
      <c r="F254" s="117"/>
      <c r="G254" s="135" t="s">
        <v>45</v>
      </c>
      <c r="H254" s="135"/>
      <c r="I254" s="135"/>
      <c r="J254" s="135"/>
      <c r="K254" s="135"/>
      <c r="L254" s="135"/>
      <c r="M254" s="135"/>
      <c r="N254" s="135"/>
      <c r="O254" s="135"/>
      <c r="P254" s="135"/>
      <c r="Q254" s="135"/>
      <c r="R254" s="135"/>
      <c r="S254" s="135"/>
      <c r="T254" s="135"/>
      <c r="U254" s="135"/>
      <c r="V254" s="135"/>
      <c r="W254" s="135"/>
      <c r="X254" s="135"/>
      <c r="Y254" s="135"/>
      <c r="Z254" s="162"/>
      <c r="AA254" s="162"/>
      <c r="AB254" s="162"/>
      <c r="AC254" s="162"/>
      <c r="AD254" s="162"/>
      <c r="AE254" s="162"/>
      <c r="AF254" s="162"/>
      <c r="AG254" s="162"/>
      <c r="AH254" s="162"/>
      <c r="AI254" s="162"/>
      <c r="AJ254" s="162"/>
      <c r="AK254" s="162"/>
      <c r="AL254" s="162"/>
      <c r="AM254" s="162"/>
      <c r="AN254" s="162"/>
      <c r="AO254" s="111"/>
      <c r="AP254" s="111"/>
      <c r="AQ254" s="111"/>
      <c r="AR254" s="111"/>
      <c r="AS254" s="111"/>
      <c r="AT254" s="111"/>
      <c r="AU254" s="111"/>
      <c r="AV254" s="111"/>
      <c r="AW254" s="117"/>
      <c r="AX254" s="117"/>
      <c r="AY254" s="117"/>
      <c r="AZ254" s="117"/>
      <c r="BA254" s="117"/>
      <c r="BB254" s="117"/>
      <c r="BC254" s="117"/>
      <c r="BD254" s="117"/>
      <c r="BE254" s="106"/>
      <c r="BF254" s="106"/>
      <c r="BG254" s="106"/>
      <c r="BH254" s="106"/>
      <c r="BI254" s="106"/>
      <c r="BJ254" s="106"/>
      <c r="BK254" s="106"/>
      <c r="BL254" s="106"/>
      <c r="BP254" s="55"/>
      <c r="BQ254" s="61"/>
      <c r="BR254" s="61"/>
      <c r="BS254" s="61"/>
      <c r="BT254" s="61"/>
      <c r="BU254" s="61"/>
      <c r="BV254" s="61"/>
      <c r="BW254" s="61"/>
      <c r="BX254" s="61"/>
      <c r="BY254" s="61"/>
      <c r="BZ254" s="61"/>
      <c r="CA254" s="61"/>
      <c r="CB254" s="47"/>
      <c r="CC254" s="47"/>
      <c r="CD254" s="47"/>
      <c r="CE254" s="47"/>
      <c r="CF254" s="47"/>
      <c r="CG254" s="47"/>
    </row>
    <row r="255" spans="1:85" ht="18" customHeight="1" x14ac:dyDescent="0.2">
      <c r="A255" s="117"/>
      <c r="B255" s="117"/>
      <c r="C255" s="117"/>
      <c r="D255" s="117"/>
      <c r="E255" s="117"/>
      <c r="F255" s="117"/>
      <c r="G255" s="163" t="s">
        <v>123</v>
      </c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3"/>
      <c r="W255" s="163"/>
      <c r="X255" s="163"/>
      <c r="Y255" s="163"/>
      <c r="Z255" s="109" t="s">
        <v>46</v>
      </c>
      <c r="AA255" s="109"/>
      <c r="AB255" s="109"/>
      <c r="AC255" s="109"/>
      <c r="AD255" s="109"/>
      <c r="AE255" s="109" t="s">
        <v>55</v>
      </c>
      <c r="AF255" s="109"/>
      <c r="AG255" s="109"/>
      <c r="AH255" s="109"/>
      <c r="AI255" s="109"/>
      <c r="AJ255" s="109"/>
      <c r="AK255" s="109"/>
      <c r="AL255" s="109"/>
      <c r="AM255" s="109"/>
      <c r="AN255" s="109"/>
      <c r="AO255" s="301">
        <f>600000+500000+400000</f>
        <v>1500000</v>
      </c>
      <c r="AP255" s="301"/>
      <c r="AQ255" s="301"/>
      <c r="AR255" s="301"/>
      <c r="AS255" s="301"/>
      <c r="AT255" s="301"/>
      <c r="AU255" s="301"/>
      <c r="AV255" s="301"/>
      <c r="AW255" s="117"/>
      <c r="AX255" s="117"/>
      <c r="AY255" s="117"/>
      <c r="AZ255" s="117"/>
      <c r="BA255" s="117"/>
      <c r="BB255" s="117"/>
      <c r="BC255" s="117"/>
      <c r="BD255" s="117"/>
      <c r="BE255" s="111">
        <f>AO255+AW255</f>
        <v>1500000</v>
      </c>
      <c r="BF255" s="111"/>
      <c r="BG255" s="111"/>
      <c r="BH255" s="111"/>
      <c r="BI255" s="111"/>
      <c r="BJ255" s="111"/>
      <c r="BK255" s="111"/>
      <c r="BL255" s="111"/>
      <c r="BP255" s="55"/>
      <c r="BQ255" s="61"/>
      <c r="BR255" s="61"/>
      <c r="BS255" s="61"/>
      <c r="BT255" s="61"/>
      <c r="BU255" s="61"/>
      <c r="BV255" s="61"/>
      <c r="BW255" s="61"/>
      <c r="BX255" s="61"/>
      <c r="BY255" s="61"/>
      <c r="BZ255" s="61"/>
      <c r="CA255" s="61"/>
      <c r="CB255" s="47"/>
      <c r="CC255" s="47"/>
      <c r="CD255" s="47"/>
      <c r="CE255" s="47"/>
      <c r="CF255" s="47"/>
      <c r="CG255" s="47"/>
    </row>
    <row r="256" spans="1:85" ht="18" customHeight="1" x14ac:dyDescent="0.2">
      <c r="A256" s="117"/>
      <c r="B256" s="117"/>
      <c r="C256" s="117"/>
      <c r="D256" s="117"/>
      <c r="E256" s="117"/>
      <c r="F256" s="117"/>
      <c r="G256" s="135" t="s">
        <v>48</v>
      </c>
      <c r="H256" s="135"/>
      <c r="I256" s="135"/>
      <c r="J256" s="135"/>
      <c r="K256" s="135"/>
      <c r="L256" s="135"/>
      <c r="M256" s="135"/>
      <c r="N256" s="135"/>
      <c r="O256" s="135"/>
      <c r="P256" s="135"/>
      <c r="Q256" s="135"/>
      <c r="R256" s="135"/>
      <c r="S256" s="135"/>
      <c r="T256" s="135"/>
      <c r="U256" s="135"/>
      <c r="V256" s="135"/>
      <c r="W256" s="135"/>
      <c r="X256" s="135"/>
      <c r="Y256" s="135"/>
      <c r="Z256" s="162"/>
      <c r="AA256" s="162"/>
      <c r="AB256" s="162"/>
      <c r="AC256" s="162"/>
      <c r="AD256" s="162"/>
      <c r="AE256" s="109"/>
      <c r="AF256" s="109"/>
      <c r="AG256" s="109"/>
      <c r="AH256" s="109"/>
      <c r="AI256" s="109"/>
      <c r="AJ256" s="109"/>
      <c r="AK256" s="109"/>
      <c r="AL256" s="109"/>
      <c r="AM256" s="109"/>
      <c r="AN256" s="109"/>
      <c r="AO256" s="111"/>
      <c r="AP256" s="111"/>
      <c r="AQ256" s="111"/>
      <c r="AR256" s="111"/>
      <c r="AS256" s="111"/>
      <c r="AT256" s="111"/>
      <c r="AU256" s="111"/>
      <c r="AV256" s="111"/>
      <c r="AW256" s="117"/>
      <c r="AX256" s="117"/>
      <c r="AY256" s="117"/>
      <c r="AZ256" s="117"/>
      <c r="BA256" s="117"/>
      <c r="BB256" s="117"/>
      <c r="BC256" s="117"/>
      <c r="BD256" s="117"/>
      <c r="BE256" s="106"/>
      <c r="BF256" s="106"/>
      <c r="BG256" s="106"/>
      <c r="BH256" s="106"/>
      <c r="BI256" s="106"/>
      <c r="BJ256" s="106"/>
      <c r="BK256" s="106"/>
      <c r="BL256" s="106"/>
      <c r="BP256" s="55"/>
      <c r="BQ256" s="61"/>
      <c r="BR256" s="61"/>
      <c r="BS256" s="61"/>
      <c r="BT256" s="61"/>
      <c r="BU256" s="61"/>
      <c r="BV256" s="61"/>
      <c r="BW256" s="61"/>
      <c r="BX256" s="61"/>
      <c r="BY256" s="61"/>
      <c r="BZ256" s="61"/>
      <c r="CA256" s="61"/>
      <c r="CB256" s="47"/>
      <c r="CC256" s="47"/>
      <c r="CD256" s="47"/>
      <c r="CE256" s="47"/>
      <c r="CF256" s="47"/>
      <c r="CG256" s="47"/>
    </row>
    <row r="257" spans="1:85" ht="51" customHeight="1" x14ac:dyDescent="0.2">
      <c r="A257" s="117"/>
      <c r="B257" s="117"/>
      <c r="C257" s="117"/>
      <c r="D257" s="117"/>
      <c r="E257" s="117"/>
      <c r="F257" s="117"/>
      <c r="G257" s="163" t="s">
        <v>213</v>
      </c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  <c r="R257" s="163"/>
      <c r="S257" s="163"/>
      <c r="T257" s="163"/>
      <c r="U257" s="163"/>
      <c r="V257" s="163"/>
      <c r="W257" s="163"/>
      <c r="X257" s="163"/>
      <c r="Y257" s="163"/>
      <c r="Z257" s="109" t="s">
        <v>145</v>
      </c>
      <c r="AA257" s="109"/>
      <c r="AB257" s="109"/>
      <c r="AC257" s="109"/>
      <c r="AD257" s="109"/>
      <c r="AE257" s="129" t="s">
        <v>171</v>
      </c>
      <c r="AF257" s="130"/>
      <c r="AG257" s="130"/>
      <c r="AH257" s="130"/>
      <c r="AI257" s="130"/>
      <c r="AJ257" s="130"/>
      <c r="AK257" s="130"/>
      <c r="AL257" s="130"/>
      <c r="AM257" s="130"/>
      <c r="AN257" s="131"/>
      <c r="AO257" s="102">
        <f>3505.11</f>
        <v>3505.11</v>
      </c>
      <c r="AP257" s="102"/>
      <c r="AQ257" s="102"/>
      <c r="AR257" s="102"/>
      <c r="AS257" s="102"/>
      <c r="AT257" s="102"/>
      <c r="AU257" s="102"/>
      <c r="AV257" s="102"/>
      <c r="AW257" s="161"/>
      <c r="AX257" s="161"/>
      <c r="AY257" s="161"/>
      <c r="AZ257" s="161"/>
      <c r="BA257" s="161"/>
      <c r="BB257" s="161"/>
      <c r="BC257" s="161"/>
      <c r="BD257" s="161"/>
      <c r="BE257" s="102">
        <f>AO257+AW257</f>
        <v>3505.11</v>
      </c>
      <c r="BF257" s="102"/>
      <c r="BG257" s="102"/>
      <c r="BH257" s="102"/>
      <c r="BI257" s="102"/>
      <c r="BJ257" s="102"/>
      <c r="BK257" s="102"/>
      <c r="BL257" s="102"/>
      <c r="BP257" s="55"/>
      <c r="BQ257" s="61"/>
      <c r="BR257" s="61"/>
      <c r="BS257" s="61"/>
      <c r="BT257" s="61"/>
      <c r="BU257" s="61"/>
      <c r="BV257" s="61"/>
      <c r="BW257" s="61"/>
      <c r="BX257" s="61"/>
      <c r="BY257" s="61"/>
      <c r="BZ257" s="61"/>
      <c r="CA257" s="61"/>
      <c r="CB257" s="47"/>
      <c r="CC257" s="47"/>
      <c r="CD257" s="47"/>
      <c r="CE257" s="47"/>
      <c r="CF257" s="47"/>
      <c r="CG257" s="47"/>
    </row>
    <row r="258" spans="1:85" ht="36.75" customHeight="1" x14ac:dyDescent="0.2">
      <c r="A258" s="117"/>
      <c r="B258" s="117"/>
      <c r="C258" s="117"/>
      <c r="D258" s="117"/>
      <c r="E258" s="117"/>
      <c r="F258" s="117"/>
      <c r="G258" s="126" t="s">
        <v>231</v>
      </c>
      <c r="H258" s="127"/>
      <c r="I258" s="127"/>
      <c r="J258" s="127"/>
      <c r="K258" s="127"/>
      <c r="L258" s="127"/>
      <c r="M258" s="127"/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127"/>
      <c r="Y258" s="128"/>
      <c r="Z258" s="109" t="s">
        <v>114</v>
      </c>
      <c r="AA258" s="109"/>
      <c r="AB258" s="109"/>
      <c r="AC258" s="109"/>
      <c r="AD258" s="109"/>
      <c r="AE258" s="129" t="s">
        <v>171</v>
      </c>
      <c r="AF258" s="130"/>
      <c r="AG258" s="130"/>
      <c r="AH258" s="130"/>
      <c r="AI258" s="130"/>
      <c r="AJ258" s="130"/>
      <c r="AK258" s="130"/>
      <c r="AL258" s="130"/>
      <c r="AM258" s="130"/>
      <c r="AN258" s="131"/>
      <c r="AO258" s="132">
        <f>89.207+(42.7+45.3)</f>
        <v>177.20699999999999</v>
      </c>
      <c r="AP258" s="133"/>
      <c r="AQ258" s="133"/>
      <c r="AR258" s="133"/>
      <c r="AS258" s="133"/>
      <c r="AT258" s="133"/>
      <c r="AU258" s="133"/>
      <c r="AV258" s="134"/>
      <c r="AW258" s="161"/>
      <c r="AX258" s="161"/>
      <c r="AY258" s="161"/>
      <c r="AZ258" s="161"/>
      <c r="BA258" s="161"/>
      <c r="BB258" s="161"/>
      <c r="BC258" s="161"/>
      <c r="BD258" s="161"/>
      <c r="BE258" s="102">
        <f>AO258+AW258</f>
        <v>177.20699999999999</v>
      </c>
      <c r="BF258" s="102"/>
      <c r="BG258" s="102"/>
      <c r="BH258" s="102"/>
      <c r="BI258" s="102"/>
      <c r="BJ258" s="102"/>
      <c r="BK258" s="102"/>
      <c r="BL258" s="102"/>
      <c r="BP258" s="55"/>
      <c r="BQ258" s="61"/>
      <c r="BR258" s="61"/>
      <c r="BS258" s="61"/>
      <c r="BT258" s="61"/>
      <c r="BU258" s="61"/>
      <c r="BV258" s="61"/>
      <c r="BW258" s="61"/>
      <c r="BX258" s="61"/>
      <c r="BY258" s="61"/>
      <c r="BZ258" s="61"/>
      <c r="CA258" s="61"/>
      <c r="CB258" s="47"/>
      <c r="CC258" s="47"/>
      <c r="CD258" s="47"/>
      <c r="CE258" s="47"/>
      <c r="CF258" s="47"/>
      <c r="CG258" s="47"/>
    </row>
    <row r="259" spans="1:85" ht="19.5" customHeight="1" x14ac:dyDescent="0.2">
      <c r="A259" s="117"/>
      <c r="B259" s="117"/>
      <c r="C259" s="117"/>
      <c r="D259" s="117"/>
      <c r="E259" s="117"/>
      <c r="F259" s="117"/>
      <c r="G259" s="135" t="s">
        <v>49</v>
      </c>
      <c r="H259" s="135"/>
      <c r="I259" s="135"/>
      <c r="J259" s="135"/>
      <c r="K259" s="135"/>
      <c r="L259" s="135"/>
      <c r="M259" s="135"/>
      <c r="N259" s="135"/>
      <c r="O259" s="135"/>
      <c r="P259" s="135"/>
      <c r="Q259" s="135"/>
      <c r="R259" s="135"/>
      <c r="S259" s="135"/>
      <c r="T259" s="135"/>
      <c r="U259" s="135"/>
      <c r="V259" s="135"/>
      <c r="W259" s="135"/>
      <c r="X259" s="135"/>
      <c r="Y259" s="135"/>
      <c r="Z259" s="162"/>
      <c r="AA259" s="162"/>
      <c r="AB259" s="162"/>
      <c r="AC259" s="162"/>
      <c r="AD259" s="162"/>
      <c r="AE259" s="109"/>
      <c r="AF259" s="109"/>
      <c r="AG259" s="109"/>
      <c r="AH259" s="109"/>
      <c r="AI259" s="109"/>
      <c r="AJ259" s="109"/>
      <c r="AK259" s="109"/>
      <c r="AL259" s="109"/>
      <c r="AM259" s="109"/>
      <c r="AN259" s="109"/>
      <c r="AO259" s="111"/>
      <c r="AP259" s="111"/>
      <c r="AQ259" s="111"/>
      <c r="AR259" s="111"/>
      <c r="AS259" s="111"/>
      <c r="AT259" s="111"/>
      <c r="AU259" s="111"/>
      <c r="AV259" s="111"/>
      <c r="AW259" s="117"/>
      <c r="AX259" s="117"/>
      <c r="AY259" s="117"/>
      <c r="AZ259" s="117"/>
      <c r="BA259" s="117"/>
      <c r="BB259" s="117"/>
      <c r="BC259" s="117"/>
      <c r="BD259" s="117"/>
      <c r="BE259" s="106"/>
      <c r="BF259" s="106"/>
      <c r="BG259" s="106"/>
      <c r="BH259" s="106"/>
      <c r="BI259" s="106"/>
      <c r="BJ259" s="106"/>
      <c r="BK259" s="106"/>
      <c r="BL259" s="106"/>
      <c r="BP259" s="55"/>
      <c r="BQ259" s="61"/>
      <c r="BR259" s="61"/>
      <c r="BS259" s="61"/>
      <c r="BT259" s="61"/>
      <c r="BU259" s="61"/>
      <c r="BV259" s="61"/>
      <c r="BW259" s="61"/>
      <c r="BX259" s="61"/>
      <c r="BY259" s="61"/>
      <c r="BZ259" s="61"/>
      <c r="CA259" s="61"/>
      <c r="CB259" s="47"/>
      <c r="CC259" s="47"/>
      <c r="CD259" s="47"/>
      <c r="CE259" s="47"/>
      <c r="CF259" s="47"/>
      <c r="CG259" s="47"/>
    </row>
    <row r="260" spans="1:85" ht="21" customHeight="1" x14ac:dyDescent="0.2">
      <c r="A260" s="117"/>
      <c r="B260" s="117"/>
      <c r="C260" s="117"/>
      <c r="D260" s="117"/>
      <c r="E260" s="117"/>
      <c r="F260" s="117"/>
      <c r="G260" s="139" t="s">
        <v>180</v>
      </c>
      <c r="H260" s="139"/>
      <c r="I260" s="139"/>
      <c r="J260" s="139"/>
      <c r="K260" s="139"/>
      <c r="L260" s="139"/>
      <c r="M260" s="139"/>
      <c r="N260" s="139"/>
      <c r="O260" s="139"/>
      <c r="P260" s="139"/>
      <c r="Q260" s="139"/>
      <c r="R260" s="139"/>
      <c r="S260" s="139"/>
      <c r="T260" s="139"/>
      <c r="U260" s="139"/>
      <c r="V260" s="139"/>
      <c r="W260" s="139"/>
      <c r="X260" s="139"/>
      <c r="Y260" s="139"/>
      <c r="Z260" s="109" t="s">
        <v>46</v>
      </c>
      <c r="AA260" s="109"/>
      <c r="AB260" s="109"/>
      <c r="AC260" s="109"/>
      <c r="AD260" s="109"/>
      <c r="AE260" s="109" t="s">
        <v>56</v>
      </c>
      <c r="AF260" s="109"/>
      <c r="AG260" s="109"/>
      <c r="AH260" s="109"/>
      <c r="AI260" s="109"/>
      <c r="AJ260" s="109"/>
      <c r="AK260" s="109"/>
      <c r="AL260" s="109"/>
      <c r="AM260" s="109"/>
      <c r="AN260" s="109"/>
      <c r="AO260" s="111">
        <f>(AO255-500000-400000)/AO257</f>
        <v>171.17865059869732</v>
      </c>
      <c r="AP260" s="111"/>
      <c r="AQ260" s="111"/>
      <c r="AR260" s="111"/>
      <c r="AS260" s="111"/>
      <c r="AT260" s="111"/>
      <c r="AU260" s="111"/>
      <c r="AV260" s="111"/>
      <c r="AW260" s="117"/>
      <c r="AX260" s="117"/>
      <c r="AY260" s="117"/>
      <c r="AZ260" s="117"/>
      <c r="BA260" s="117"/>
      <c r="BB260" s="117"/>
      <c r="BC260" s="117"/>
      <c r="BD260" s="117"/>
      <c r="BE260" s="106">
        <f>AO260+AW260</f>
        <v>171.17865059869732</v>
      </c>
      <c r="BF260" s="106"/>
      <c r="BG260" s="106"/>
      <c r="BH260" s="106"/>
      <c r="BI260" s="106"/>
      <c r="BJ260" s="106"/>
      <c r="BK260" s="106"/>
      <c r="BL260" s="106"/>
      <c r="BP260" s="55"/>
      <c r="BQ260" s="61"/>
      <c r="BR260" s="61"/>
      <c r="BS260" s="61"/>
      <c r="BT260" s="61"/>
      <c r="BU260" s="61"/>
      <c r="BV260" s="61"/>
      <c r="BW260" s="61"/>
      <c r="BX260" s="61"/>
      <c r="BY260" s="61"/>
      <c r="BZ260" s="61"/>
      <c r="CA260" s="61"/>
      <c r="CB260" s="47"/>
      <c r="CC260" s="47"/>
      <c r="CD260" s="47"/>
      <c r="CE260" s="47"/>
      <c r="CF260" s="47"/>
      <c r="CG260" s="47"/>
    </row>
    <row r="261" spans="1:85" ht="32.25" customHeight="1" x14ac:dyDescent="0.2">
      <c r="A261" s="117"/>
      <c r="B261" s="117"/>
      <c r="C261" s="117"/>
      <c r="D261" s="117"/>
      <c r="E261" s="117"/>
      <c r="F261" s="117"/>
      <c r="G261" s="146" t="s">
        <v>236</v>
      </c>
      <c r="H261" s="147"/>
      <c r="I261" s="147"/>
      <c r="J261" s="147"/>
      <c r="K261" s="147"/>
      <c r="L261" s="147"/>
      <c r="M261" s="147"/>
      <c r="N261" s="147"/>
      <c r="O261" s="147"/>
      <c r="P261" s="147"/>
      <c r="Q261" s="147"/>
      <c r="R261" s="147"/>
      <c r="S261" s="147"/>
      <c r="T261" s="147"/>
      <c r="U261" s="147"/>
      <c r="V261" s="147"/>
      <c r="W261" s="147"/>
      <c r="X261" s="147"/>
      <c r="Y261" s="148"/>
      <c r="Z261" s="109" t="s">
        <v>46</v>
      </c>
      <c r="AA261" s="109"/>
      <c r="AB261" s="109"/>
      <c r="AC261" s="109"/>
      <c r="AD261" s="109"/>
      <c r="AE261" s="109" t="s">
        <v>56</v>
      </c>
      <c r="AF261" s="109"/>
      <c r="AG261" s="109"/>
      <c r="AH261" s="109"/>
      <c r="AI261" s="109"/>
      <c r="AJ261" s="109"/>
      <c r="AK261" s="109"/>
      <c r="AL261" s="109"/>
      <c r="AM261" s="109"/>
      <c r="AN261" s="109"/>
      <c r="AO261" s="111">
        <f>((500000+272000)/2+128000)/AO258/1000</f>
        <v>2.9005626188581717</v>
      </c>
      <c r="AP261" s="111"/>
      <c r="AQ261" s="111"/>
      <c r="AR261" s="111"/>
      <c r="AS261" s="111"/>
      <c r="AT261" s="111"/>
      <c r="AU261" s="111"/>
      <c r="AV261" s="111"/>
      <c r="AW261" s="117"/>
      <c r="AX261" s="117"/>
      <c r="AY261" s="117"/>
      <c r="AZ261" s="117"/>
      <c r="BA261" s="117"/>
      <c r="BB261" s="117"/>
      <c r="BC261" s="117"/>
      <c r="BD261" s="117"/>
      <c r="BE261" s="106">
        <f>AO261+AW261</f>
        <v>2.9005626188581717</v>
      </c>
      <c r="BF261" s="106"/>
      <c r="BG261" s="106"/>
      <c r="BH261" s="106"/>
      <c r="BI261" s="106"/>
      <c r="BJ261" s="106"/>
      <c r="BK261" s="106"/>
      <c r="BL261" s="106"/>
      <c r="BP261" s="55"/>
      <c r="BQ261" s="61"/>
      <c r="BR261" s="61"/>
      <c r="BS261" s="61"/>
      <c r="BT261" s="61"/>
      <c r="BU261" s="61"/>
      <c r="BV261" s="61"/>
      <c r="BW261" s="61"/>
      <c r="BX261" s="61"/>
      <c r="BY261" s="61"/>
      <c r="BZ261" s="61"/>
      <c r="CA261" s="61"/>
      <c r="CB261" s="47"/>
      <c r="CC261" s="47"/>
      <c r="CD261" s="47"/>
      <c r="CE261" s="47"/>
      <c r="CF261" s="47"/>
      <c r="CG261" s="47"/>
    </row>
    <row r="262" spans="1:85" ht="16.5" customHeight="1" x14ac:dyDescent="0.2">
      <c r="A262" s="117"/>
      <c r="B262" s="117"/>
      <c r="C262" s="117"/>
      <c r="D262" s="117"/>
      <c r="E262" s="117"/>
      <c r="F262" s="117"/>
      <c r="G262" s="135" t="s">
        <v>50</v>
      </c>
      <c r="H262" s="135"/>
      <c r="I262" s="135"/>
      <c r="J262" s="135"/>
      <c r="K262" s="135"/>
      <c r="L262" s="135"/>
      <c r="M262" s="135"/>
      <c r="N262" s="135"/>
      <c r="O262" s="135"/>
      <c r="P262" s="135"/>
      <c r="Q262" s="135"/>
      <c r="R262" s="135"/>
      <c r="S262" s="135"/>
      <c r="T262" s="135"/>
      <c r="U262" s="135"/>
      <c r="V262" s="135"/>
      <c r="W262" s="135"/>
      <c r="X262" s="135"/>
      <c r="Y262" s="135"/>
      <c r="Z262" s="162"/>
      <c r="AA262" s="162"/>
      <c r="AB262" s="162"/>
      <c r="AC262" s="162"/>
      <c r="AD262" s="162"/>
      <c r="AE262" s="109"/>
      <c r="AF262" s="109"/>
      <c r="AG262" s="109"/>
      <c r="AH262" s="109"/>
      <c r="AI262" s="109"/>
      <c r="AJ262" s="109"/>
      <c r="AK262" s="109"/>
      <c r="AL262" s="109"/>
      <c r="AM262" s="109"/>
      <c r="AN262" s="109"/>
      <c r="AO262" s="111"/>
      <c r="AP262" s="111"/>
      <c r="AQ262" s="111"/>
      <c r="AR262" s="111"/>
      <c r="AS262" s="111"/>
      <c r="AT262" s="111"/>
      <c r="AU262" s="111"/>
      <c r="AV262" s="111"/>
      <c r="AW262" s="117"/>
      <c r="AX262" s="117"/>
      <c r="AY262" s="117"/>
      <c r="AZ262" s="117"/>
      <c r="BA262" s="117"/>
      <c r="BB262" s="117"/>
      <c r="BC262" s="117"/>
      <c r="BD262" s="117"/>
      <c r="BE262" s="106"/>
      <c r="BF262" s="106"/>
      <c r="BG262" s="106"/>
      <c r="BH262" s="106"/>
      <c r="BI262" s="106"/>
      <c r="BJ262" s="106"/>
      <c r="BK262" s="106"/>
      <c r="BL262" s="106"/>
      <c r="BP262" s="55"/>
      <c r="BQ262" s="61"/>
      <c r="BR262" s="61"/>
      <c r="BS262" s="61"/>
      <c r="BT262" s="61"/>
      <c r="BU262" s="61"/>
      <c r="BV262" s="61"/>
      <c r="BW262" s="61"/>
      <c r="BX262" s="61"/>
      <c r="BY262" s="61"/>
      <c r="BZ262" s="61"/>
      <c r="CA262" s="61"/>
      <c r="CB262" s="47"/>
      <c r="CC262" s="47"/>
      <c r="CD262" s="47"/>
      <c r="CE262" s="47"/>
      <c r="CF262" s="47"/>
      <c r="CG262" s="47"/>
    </row>
    <row r="263" spans="1:85" ht="40.5" customHeight="1" x14ac:dyDescent="0.2">
      <c r="A263" s="117"/>
      <c r="B263" s="117"/>
      <c r="C263" s="117"/>
      <c r="D263" s="117"/>
      <c r="E263" s="117"/>
      <c r="F263" s="117"/>
      <c r="G263" s="139" t="s">
        <v>152</v>
      </c>
      <c r="H263" s="139"/>
      <c r="I263" s="139"/>
      <c r="J263" s="139"/>
      <c r="K263" s="139"/>
      <c r="L263" s="139"/>
      <c r="M263" s="139"/>
      <c r="N263" s="139"/>
      <c r="O263" s="139"/>
      <c r="P263" s="139"/>
      <c r="Q263" s="139"/>
      <c r="R263" s="139"/>
      <c r="S263" s="139"/>
      <c r="T263" s="139"/>
      <c r="U263" s="139"/>
      <c r="V263" s="139"/>
      <c r="W263" s="139"/>
      <c r="X263" s="139"/>
      <c r="Y263" s="139"/>
      <c r="Z263" s="109" t="s">
        <v>51</v>
      </c>
      <c r="AA263" s="109"/>
      <c r="AB263" s="109"/>
      <c r="AC263" s="109"/>
      <c r="AD263" s="109"/>
      <c r="AE263" s="109" t="s">
        <v>56</v>
      </c>
      <c r="AF263" s="109"/>
      <c r="AG263" s="109"/>
      <c r="AH263" s="109"/>
      <c r="AI263" s="109"/>
      <c r="AJ263" s="109"/>
      <c r="AK263" s="109"/>
      <c r="AL263" s="109"/>
      <c r="AM263" s="109"/>
      <c r="AN263" s="109"/>
      <c r="AO263" s="111">
        <f>AO257/3505.11*100</f>
        <v>100</v>
      </c>
      <c r="AP263" s="111"/>
      <c r="AQ263" s="111"/>
      <c r="AR263" s="111"/>
      <c r="AS263" s="111"/>
      <c r="AT263" s="111"/>
      <c r="AU263" s="111"/>
      <c r="AV263" s="111"/>
      <c r="AW263" s="117"/>
      <c r="AX263" s="117"/>
      <c r="AY263" s="117"/>
      <c r="AZ263" s="117"/>
      <c r="BA263" s="117"/>
      <c r="BB263" s="117"/>
      <c r="BC263" s="117"/>
      <c r="BD263" s="117"/>
      <c r="BE263" s="106">
        <f>AO263+AW263</f>
        <v>100</v>
      </c>
      <c r="BF263" s="106"/>
      <c r="BG263" s="106"/>
      <c r="BH263" s="106"/>
      <c r="BI263" s="106"/>
      <c r="BJ263" s="106"/>
      <c r="BK263" s="106"/>
      <c r="BL263" s="106"/>
      <c r="BP263" s="55"/>
      <c r="BQ263" s="61"/>
      <c r="BR263" s="61"/>
      <c r="BS263" s="61"/>
      <c r="BT263" s="61"/>
      <c r="BU263" s="61"/>
      <c r="BV263" s="61"/>
      <c r="BW263" s="61"/>
      <c r="BX263" s="61"/>
      <c r="BY263" s="61"/>
      <c r="BZ263" s="61"/>
      <c r="CA263" s="61"/>
      <c r="CB263" s="47"/>
      <c r="CC263" s="47"/>
      <c r="CD263" s="47"/>
      <c r="CE263" s="47"/>
      <c r="CF263" s="47"/>
      <c r="CG263" s="47"/>
    </row>
    <row r="264" spans="1:85" ht="32.25" customHeight="1" x14ac:dyDescent="0.2">
      <c r="A264" s="117"/>
      <c r="B264" s="117"/>
      <c r="C264" s="117"/>
      <c r="D264" s="117"/>
      <c r="E264" s="117"/>
      <c r="F264" s="117"/>
      <c r="G264" s="139" t="s">
        <v>232</v>
      </c>
      <c r="H264" s="139"/>
      <c r="I264" s="139"/>
      <c r="J264" s="139"/>
      <c r="K264" s="139"/>
      <c r="L264" s="139"/>
      <c r="M264" s="139"/>
      <c r="N264" s="139"/>
      <c r="O264" s="139"/>
      <c r="P264" s="139"/>
      <c r="Q264" s="139"/>
      <c r="R264" s="139"/>
      <c r="S264" s="139"/>
      <c r="T264" s="139"/>
      <c r="U264" s="139"/>
      <c r="V264" s="139"/>
      <c r="W264" s="139"/>
      <c r="X264" s="139"/>
      <c r="Y264" s="139"/>
      <c r="Z264" s="109" t="s">
        <v>51</v>
      </c>
      <c r="AA264" s="109"/>
      <c r="AB264" s="109"/>
      <c r="AC264" s="109"/>
      <c r="AD264" s="109"/>
      <c r="AE264" s="109" t="s">
        <v>56</v>
      </c>
      <c r="AF264" s="109"/>
      <c r="AG264" s="109"/>
      <c r="AH264" s="109"/>
      <c r="AI264" s="109"/>
      <c r="AJ264" s="109"/>
      <c r="AK264" s="109"/>
      <c r="AL264" s="109"/>
      <c r="AM264" s="109"/>
      <c r="AN264" s="109"/>
      <c r="AO264" s="111">
        <f>AO258/177.207*100</f>
        <v>100</v>
      </c>
      <c r="AP264" s="111"/>
      <c r="AQ264" s="111"/>
      <c r="AR264" s="111"/>
      <c r="AS264" s="111"/>
      <c r="AT264" s="111"/>
      <c r="AU264" s="111"/>
      <c r="AV264" s="111"/>
      <c r="AW264" s="117"/>
      <c r="AX264" s="117"/>
      <c r="AY264" s="117"/>
      <c r="AZ264" s="117"/>
      <c r="BA264" s="117"/>
      <c r="BB264" s="117"/>
      <c r="BC264" s="117"/>
      <c r="BD264" s="117"/>
      <c r="BE264" s="106">
        <f>AO264+AW264</f>
        <v>100</v>
      </c>
      <c r="BF264" s="106"/>
      <c r="BG264" s="106"/>
      <c r="BH264" s="106"/>
      <c r="BI264" s="106"/>
      <c r="BJ264" s="106"/>
      <c r="BK264" s="106"/>
      <c r="BL264" s="106"/>
      <c r="BP264" s="55"/>
      <c r="BQ264" s="61"/>
      <c r="BR264" s="61"/>
      <c r="BS264" s="61"/>
      <c r="BT264" s="61"/>
      <c r="BU264" s="61"/>
      <c r="BV264" s="61"/>
      <c r="BW264" s="61"/>
      <c r="BX264" s="61"/>
      <c r="BY264" s="61"/>
      <c r="BZ264" s="61"/>
      <c r="CA264" s="61"/>
      <c r="CB264" s="47"/>
      <c r="CC264" s="47"/>
      <c r="CD264" s="47"/>
      <c r="CE264" s="47"/>
      <c r="CF264" s="47"/>
      <c r="CG264" s="47"/>
    </row>
    <row r="265" spans="1:85" ht="9" customHeight="1" x14ac:dyDescent="0.2">
      <c r="A265" s="47"/>
      <c r="B265" s="47"/>
      <c r="C265" s="47"/>
      <c r="D265" s="47"/>
      <c r="E265" s="47"/>
      <c r="F265" s="47"/>
      <c r="G265" s="42"/>
      <c r="H265" s="42"/>
      <c r="I265" s="42"/>
      <c r="J265" s="42"/>
      <c r="K265" s="42"/>
      <c r="L265" s="42"/>
      <c r="M265" s="42"/>
      <c r="N265" s="42"/>
      <c r="O265" s="42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  <c r="AW265" s="47"/>
      <c r="AX265" s="47"/>
      <c r="AY265" s="47"/>
      <c r="AZ265" s="47"/>
      <c r="BA265" s="47"/>
      <c r="BB265" s="47"/>
      <c r="BC265" s="47"/>
      <c r="BD265" s="47"/>
      <c r="BE265" s="47"/>
      <c r="BF265" s="47"/>
      <c r="BG265" s="47"/>
      <c r="BH265" s="47"/>
      <c r="BI265" s="47"/>
      <c r="BJ265" s="47"/>
      <c r="BK265" s="47"/>
      <c r="BL265" s="47"/>
      <c r="BQ265" s="47"/>
      <c r="BR265" s="47"/>
      <c r="BS265" s="47"/>
      <c r="BT265" s="47"/>
      <c r="BU265" s="47"/>
      <c r="BV265" s="47"/>
      <c r="BW265" s="47"/>
      <c r="BX265" s="47"/>
      <c r="BY265" s="47"/>
      <c r="BZ265" s="47"/>
      <c r="CA265" s="47"/>
      <c r="CB265" s="47"/>
      <c r="CC265" s="47"/>
      <c r="CD265" s="47"/>
      <c r="CE265" s="47"/>
      <c r="CF265" s="47"/>
      <c r="CG265" s="47"/>
    </row>
    <row r="266" spans="1:85" ht="33" customHeight="1" x14ac:dyDescent="0.2">
      <c r="A266" s="109" t="s">
        <v>14</v>
      </c>
      <c r="B266" s="109"/>
      <c r="C266" s="109"/>
      <c r="D266" s="109"/>
      <c r="E266" s="109"/>
      <c r="F266" s="109"/>
      <c r="G266" s="109" t="s">
        <v>27</v>
      </c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 t="s">
        <v>2</v>
      </c>
      <c r="AA266" s="109"/>
      <c r="AB266" s="109"/>
      <c r="AC266" s="109"/>
      <c r="AD266" s="109"/>
      <c r="AE266" s="109" t="s">
        <v>1</v>
      </c>
      <c r="AF266" s="109"/>
      <c r="AG266" s="109"/>
      <c r="AH266" s="109"/>
      <c r="AI266" s="109"/>
      <c r="AJ266" s="109"/>
      <c r="AK266" s="109"/>
      <c r="AL266" s="109"/>
      <c r="AM266" s="109"/>
      <c r="AN266" s="109"/>
      <c r="AO266" s="109" t="s">
        <v>15</v>
      </c>
      <c r="AP266" s="109"/>
      <c r="AQ266" s="109"/>
      <c r="AR266" s="109"/>
      <c r="AS266" s="109"/>
      <c r="AT266" s="109"/>
      <c r="AU266" s="109"/>
      <c r="AV266" s="109"/>
      <c r="AW266" s="109" t="s">
        <v>16</v>
      </c>
      <c r="AX266" s="109"/>
      <c r="AY266" s="109"/>
      <c r="AZ266" s="109"/>
      <c r="BA266" s="109"/>
      <c r="BB266" s="109"/>
      <c r="BC266" s="109"/>
      <c r="BD266" s="109"/>
      <c r="BE266" s="109" t="s">
        <v>13</v>
      </c>
      <c r="BF266" s="109"/>
      <c r="BG266" s="109"/>
      <c r="BH266" s="109"/>
      <c r="BI266" s="109"/>
      <c r="BJ266" s="109"/>
      <c r="BK266" s="109"/>
      <c r="BL266" s="109"/>
      <c r="BQ266" s="47"/>
      <c r="BR266" s="47"/>
      <c r="BS266" s="47"/>
      <c r="BT266" s="47"/>
      <c r="BU266" s="47"/>
      <c r="BV266" s="47"/>
      <c r="BW266" s="47"/>
      <c r="BX266" s="47"/>
      <c r="BY266" s="47"/>
      <c r="BZ266" s="47"/>
      <c r="CA266" s="47"/>
      <c r="CB266" s="47"/>
      <c r="CC266" s="47"/>
      <c r="CD266" s="47"/>
      <c r="CE266" s="47"/>
      <c r="CF266" s="47"/>
      <c r="CG266" s="47"/>
    </row>
    <row r="267" spans="1:85" ht="18" customHeight="1" x14ac:dyDescent="0.2">
      <c r="A267" s="109">
        <v>1</v>
      </c>
      <c r="B267" s="109"/>
      <c r="C267" s="109"/>
      <c r="D267" s="109"/>
      <c r="E267" s="109"/>
      <c r="F267" s="109"/>
      <c r="G267" s="109">
        <v>2</v>
      </c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>
        <v>3</v>
      </c>
      <c r="AA267" s="109"/>
      <c r="AB267" s="109"/>
      <c r="AC267" s="109"/>
      <c r="AD267" s="109"/>
      <c r="AE267" s="109">
        <v>4</v>
      </c>
      <c r="AF267" s="109"/>
      <c r="AG267" s="109"/>
      <c r="AH267" s="109"/>
      <c r="AI267" s="109"/>
      <c r="AJ267" s="109"/>
      <c r="AK267" s="109"/>
      <c r="AL267" s="109"/>
      <c r="AM267" s="109"/>
      <c r="AN267" s="109"/>
      <c r="AO267" s="109">
        <v>5</v>
      </c>
      <c r="AP267" s="109"/>
      <c r="AQ267" s="109"/>
      <c r="AR267" s="109"/>
      <c r="AS267" s="109"/>
      <c r="AT267" s="109"/>
      <c r="AU267" s="109"/>
      <c r="AV267" s="109"/>
      <c r="AW267" s="109">
        <v>6</v>
      </c>
      <c r="AX267" s="109"/>
      <c r="AY267" s="109"/>
      <c r="AZ267" s="109"/>
      <c r="BA267" s="109"/>
      <c r="BB267" s="109"/>
      <c r="BC267" s="109"/>
      <c r="BD267" s="109"/>
      <c r="BE267" s="109">
        <v>7</v>
      </c>
      <c r="BF267" s="109"/>
      <c r="BG267" s="109"/>
      <c r="BH267" s="109"/>
      <c r="BI267" s="109"/>
      <c r="BJ267" s="109"/>
      <c r="BK267" s="109"/>
      <c r="BL267" s="109"/>
      <c r="BQ267" s="47"/>
      <c r="BR267" s="47"/>
      <c r="BS267" s="47"/>
      <c r="BT267" s="47"/>
      <c r="BU267" s="47"/>
      <c r="BV267" s="47"/>
      <c r="BW267" s="47"/>
      <c r="BX267" s="47"/>
      <c r="BY267" s="47"/>
      <c r="BZ267" s="47"/>
      <c r="CA267" s="47"/>
      <c r="CB267" s="47"/>
      <c r="CC267" s="47"/>
      <c r="CD267" s="47"/>
      <c r="CE267" s="47"/>
      <c r="CF267" s="47"/>
      <c r="CG267" s="47"/>
    </row>
    <row r="268" spans="1:85" ht="18" customHeight="1" x14ac:dyDescent="0.2">
      <c r="A268" s="109"/>
      <c r="B268" s="109"/>
      <c r="C268" s="109"/>
      <c r="D268" s="109"/>
      <c r="E268" s="109"/>
      <c r="F268" s="109"/>
      <c r="G268" s="198" t="s">
        <v>205</v>
      </c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  <c r="T268" s="199"/>
      <c r="U268" s="199"/>
      <c r="V268" s="199"/>
      <c r="W268" s="199"/>
      <c r="X268" s="199"/>
      <c r="Y268" s="199"/>
      <c r="Z268" s="199"/>
      <c r="AA268" s="199"/>
      <c r="AB268" s="199"/>
      <c r="AC268" s="199"/>
      <c r="AD268" s="199"/>
      <c r="AE268" s="199"/>
      <c r="AF268" s="199"/>
      <c r="AG268" s="199"/>
      <c r="AH268" s="199"/>
      <c r="AI268" s="199"/>
      <c r="AJ268" s="199"/>
      <c r="AK268" s="199"/>
      <c r="AL268" s="199"/>
      <c r="AM268" s="199"/>
      <c r="AN268" s="199"/>
      <c r="AO268" s="199"/>
      <c r="AP268" s="199"/>
      <c r="AQ268" s="199"/>
      <c r="AR268" s="199"/>
      <c r="AS268" s="199"/>
      <c r="AT268" s="199"/>
      <c r="AU268" s="199"/>
      <c r="AV268" s="200"/>
      <c r="AW268" s="117"/>
      <c r="AX268" s="117"/>
      <c r="AY268" s="117"/>
      <c r="AZ268" s="117"/>
      <c r="BA268" s="117"/>
      <c r="BB268" s="117"/>
      <c r="BC268" s="117"/>
      <c r="BD268" s="117"/>
      <c r="BE268" s="106"/>
      <c r="BF268" s="106"/>
      <c r="BG268" s="106"/>
      <c r="BH268" s="106"/>
      <c r="BI268" s="106"/>
      <c r="BJ268" s="106"/>
      <c r="BK268" s="106"/>
      <c r="BL268" s="106"/>
      <c r="BQ268" s="47"/>
      <c r="BR268" s="47"/>
      <c r="BS268" s="47"/>
      <c r="BT268" s="47"/>
      <c r="BU268" s="47"/>
      <c r="BV268" s="47"/>
      <c r="BW268" s="47"/>
      <c r="BX268" s="47"/>
      <c r="BY268" s="47"/>
      <c r="BZ268" s="47"/>
      <c r="CA268" s="47"/>
      <c r="CB268" s="47"/>
      <c r="CC268" s="47"/>
      <c r="CD268" s="47"/>
      <c r="CE268" s="47"/>
      <c r="CF268" s="47"/>
      <c r="CG268" s="47"/>
    </row>
    <row r="269" spans="1:85" ht="18" customHeight="1" x14ac:dyDescent="0.2">
      <c r="A269" s="117"/>
      <c r="B269" s="117"/>
      <c r="C269" s="117"/>
      <c r="D269" s="117"/>
      <c r="E269" s="117"/>
      <c r="F269" s="117"/>
      <c r="G269" s="135" t="s">
        <v>45</v>
      </c>
      <c r="H269" s="135"/>
      <c r="I269" s="135"/>
      <c r="J269" s="135"/>
      <c r="K269" s="135"/>
      <c r="L269" s="135"/>
      <c r="M269" s="135"/>
      <c r="N269" s="135"/>
      <c r="O269" s="135"/>
      <c r="P269" s="135"/>
      <c r="Q269" s="135"/>
      <c r="R269" s="135"/>
      <c r="S269" s="135"/>
      <c r="T269" s="135"/>
      <c r="U269" s="135"/>
      <c r="V269" s="135"/>
      <c r="W269" s="135"/>
      <c r="X269" s="135"/>
      <c r="Y269" s="135"/>
      <c r="Z269" s="162"/>
      <c r="AA269" s="162"/>
      <c r="AB269" s="162"/>
      <c r="AC269" s="162"/>
      <c r="AD269" s="162"/>
      <c r="AE269" s="109"/>
      <c r="AF269" s="109"/>
      <c r="AG269" s="109"/>
      <c r="AH269" s="109"/>
      <c r="AI269" s="109"/>
      <c r="AJ269" s="109"/>
      <c r="AK269" s="109"/>
      <c r="AL269" s="109"/>
      <c r="AM269" s="109"/>
      <c r="AN269" s="109"/>
      <c r="AO269" s="111"/>
      <c r="AP269" s="111"/>
      <c r="AQ269" s="111"/>
      <c r="AR269" s="111"/>
      <c r="AS269" s="111"/>
      <c r="AT269" s="111"/>
      <c r="AU269" s="111"/>
      <c r="AV269" s="111"/>
      <c r="AW269" s="117"/>
      <c r="AX269" s="117"/>
      <c r="AY269" s="117"/>
      <c r="AZ269" s="117"/>
      <c r="BA269" s="117"/>
      <c r="BB269" s="117"/>
      <c r="BC269" s="117"/>
      <c r="BD269" s="117"/>
      <c r="BE269" s="106"/>
      <c r="BF269" s="106"/>
      <c r="BG269" s="106"/>
      <c r="BH269" s="106"/>
      <c r="BI269" s="106"/>
      <c r="BJ269" s="106"/>
      <c r="BK269" s="106"/>
      <c r="BL269" s="106"/>
      <c r="BQ269" s="47"/>
      <c r="BR269" s="47"/>
      <c r="BS269" s="47"/>
      <c r="BT269" s="47"/>
      <c r="BU269" s="47"/>
      <c r="BV269" s="47"/>
      <c r="BW269" s="47"/>
      <c r="BX269" s="47"/>
      <c r="BY269" s="47"/>
      <c r="BZ269" s="47"/>
      <c r="CA269" s="47"/>
      <c r="CB269" s="47"/>
      <c r="CC269" s="47"/>
      <c r="CD269" s="47"/>
      <c r="CE269" s="47"/>
      <c r="CF269" s="47"/>
      <c r="CG269" s="47"/>
    </row>
    <row r="270" spans="1:85" ht="21" customHeight="1" x14ac:dyDescent="0.2">
      <c r="A270" s="117"/>
      <c r="B270" s="117"/>
      <c r="C270" s="117"/>
      <c r="D270" s="117"/>
      <c r="E270" s="117"/>
      <c r="F270" s="117"/>
      <c r="G270" s="163" t="s">
        <v>84</v>
      </c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3"/>
      <c r="W270" s="163"/>
      <c r="X270" s="163"/>
      <c r="Y270" s="163"/>
      <c r="Z270" s="109" t="s">
        <v>46</v>
      </c>
      <c r="AA270" s="109"/>
      <c r="AB270" s="109"/>
      <c r="AC270" s="109"/>
      <c r="AD270" s="109"/>
      <c r="AE270" s="109" t="s">
        <v>55</v>
      </c>
      <c r="AF270" s="109"/>
      <c r="AG270" s="109"/>
      <c r="AH270" s="109"/>
      <c r="AI270" s="109"/>
      <c r="AJ270" s="109"/>
      <c r="AK270" s="109"/>
      <c r="AL270" s="109"/>
      <c r="AM270" s="109"/>
      <c r="AN270" s="109"/>
      <c r="AO270" s="136">
        <f>6438556-472122</f>
        <v>5966434</v>
      </c>
      <c r="AP270" s="137"/>
      <c r="AQ270" s="137"/>
      <c r="AR270" s="137"/>
      <c r="AS270" s="137"/>
      <c r="AT270" s="137"/>
      <c r="AU270" s="137"/>
      <c r="AV270" s="138"/>
      <c r="AW270" s="117"/>
      <c r="AX270" s="117"/>
      <c r="AY270" s="117"/>
      <c r="AZ270" s="117"/>
      <c r="BA270" s="117"/>
      <c r="BB270" s="117"/>
      <c r="BC270" s="117"/>
      <c r="BD270" s="117"/>
      <c r="BE270" s="136">
        <f t="shared" ref="BE270:BE280" si="12">AO270+AW270</f>
        <v>5966434</v>
      </c>
      <c r="BF270" s="137"/>
      <c r="BG270" s="137"/>
      <c r="BH270" s="137"/>
      <c r="BI270" s="137"/>
      <c r="BJ270" s="137"/>
      <c r="BK270" s="137"/>
      <c r="BL270" s="138"/>
      <c r="BQ270" s="47"/>
      <c r="BR270" s="47"/>
      <c r="BS270" s="47"/>
      <c r="BT270" s="47"/>
      <c r="BU270" s="47"/>
      <c r="BV270" s="47"/>
      <c r="BW270" s="47"/>
      <c r="BX270" s="47"/>
      <c r="BY270" s="47"/>
      <c r="BZ270" s="47"/>
      <c r="CA270" s="47"/>
      <c r="CB270" s="47"/>
      <c r="CC270" s="47"/>
      <c r="CD270" s="47"/>
      <c r="CE270" s="47"/>
      <c r="CF270" s="47"/>
      <c r="CG270" s="47"/>
    </row>
    <row r="271" spans="1:85" ht="21" customHeight="1" x14ac:dyDescent="0.2">
      <c r="A271" s="117"/>
      <c r="B271" s="117"/>
      <c r="C271" s="117"/>
      <c r="D271" s="117"/>
      <c r="E271" s="117"/>
      <c r="F271" s="117"/>
      <c r="G271" s="135" t="s">
        <v>48</v>
      </c>
      <c r="H271" s="135"/>
      <c r="I271" s="135"/>
      <c r="J271" s="135"/>
      <c r="K271" s="135"/>
      <c r="L271" s="135"/>
      <c r="M271" s="135"/>
      <c r="N271" s="135"/>
      <c r="O271" s="135"/>
      <c r="P271" s="135"/>
      <c r="Q271" s="135"/>
      <c r="R271" s="135"/>
      <c r="S271" s="135"/>
      <c r="T271" s="135"/>
      <c r="U271" s="135"/>
      <c r="V271" s="135"/>
      <c r="W271" s="135"/>
      <c r="X271" s="135"/>
      <c r="Y271" s="135"/>
      <c r="Z271" s="162"/>
      <c r="AA271" s="162"/>
      <c r="AB271" s="162"/>
      <c r="AC271" s="162"/>
      <c r="AD271" s="162"/>
      <c r="AE271" s="109"/>
      <c r="AF271" s="109"/>
      <c r="AG271" s="109"/>
      <c r="AH271" s="109"/>
      <c r="AI271" s="109"/>
      <c r="AJ271" s="109"/>
      <c r="AK271" s="109"/>
      <c r="AL271" s="109"/>
      <c r="AM271" s="109"/>
      <c r="AN271" s="109"/>
      <c r="AO271" s="111"/>
      <c r="AP271" s="111"/>
      <c r="AQ271" s="111"/>
      <c r="AR271" s="111"/>
      <c r="AS271" s="111"/>
      <c r="AT271" s="111"/>
      <c r="AU271" s="111"/>
      <c r="AV271" s="111"/>
      <c r="AW271" s="117"/>
      <c r="AX271" s="117"/>
      <c r="AY271" s="117"/>
      <c r="AZ271" s="117"/>
      <c r="BA271" s="117"/>
      <c r="BB271" s="117"/>
      <c r="BC271" s="117"/>
      <c r="BD271" s="117"/>
      <c r="BE271" s="106"/>
      <c r="BF271" s="106"/>
      <c r="BG271" s="106"/>
      <c r="BH271" s="106"/>
      <c r="BI271" s="106"/>
      <c r="BJ271" s="106"/>
      <c r="BK271" s="106"/>
      <c r="BL271" s="106"/>
      <c r="BQ271" s="47"/>
      <c r="BR271" s="47"/>
      <c r="BS271" s="47"/>
      <c r="BT271" s="47"/>
      <c r="BU271" s="47"/>
      <c r="BV271" s="47"/>
      <c r="BW271" s="47"/>
      <c r="BX271" s="47"/>
      <c r="BY271" s="47"/>
      <c r="BZ271" s="47"/>
      <c r="CA271" s="47"/>
      <c r="CB271" s="47"/>
      <c r="CC271" s="47"/>
      <c r="CD271" s="47"/>
      <c r="CE271" s="47"/>
      <c r="CF271" s="47"/>
      <c r="CG271" s="47"/>
    </row>
    <row r="272" spans="1:85" ht="21" customHeight="1" x14ac:dyDescent="0.2">
      <c r="A272" s="117"/>
      <c r="B272" s="117"/>
      <c r="C272" s="117"/>
      <c r="D272" s="117"/>
      <c r="E272" s="117"/>
      <c r="F272" s="117"/>
      <c r="G272" s="139" t="s">
        <v>210</v>
      </c>
      <c r="H272" s="139"/>
      <c r="I272" s="139"/>
      <c r="J272" s="139"/>
      <c r="K272" s="139"/>
      <c r="L272" s="139"/>
      <c r="M272" s="139"/>
      <c r="N272" s="139"/>
      <c r="O272" s="139"/>
      <c r="P272" s="139"/>
      <c r="Q272" s="139"/>
      <c r="R272" s="139"/>
      <c r="S272" s="139"/>
      <c r="T272" s="139"/>
      <c r="U272" s="139"/>
      <c r="V272" s="139"/>
      <c r="W272" s="139"/>
      <c r="X272" s="139"/>
      <c r="Y272" s="139"/>
      <c r="Z272" s="109" t="s">
        <v>47</v>
      </c>
      <c r="AA272" s="109"/>
      <c r="AB272" s="109"/>
      <c r="AC272" s="109"/>
      <c r="AD272" s="109"/>
      <c r="AE272" s="109" t="s">
        <v>89</v>
      </c>
      <c r="AF272" s="109"/>
      <c r="AG272" s="109"/>
      <c r="AH272" s="109"/>
      <c r="AI272" s="109"/>
      <c r="AJ272" s="109"/>
      <c r="AK272" s="109"/>
      <c r="AL272" s="109"/>
      <c r="AM272" s="109"/>
      <c r="AN272" s="109"/>
      <c r="AO272" s="197">
        <v>18</v>
      </c>
      <c r="AP272" s="197"/>
      <c r="AQ272" s="197"/>
      <c r="AR272" s="197"/>
      <c r="AS272" s="197"/>
      <c r="AT272" s="197"/>
      <c r="AU272" s="197"/>
      <c r="AV272" s="197"/>
      <c r="AW272" s="195"/>
      <c r="AX272" s="195"/>
      <c r="AY272" s="195"/>
      <c r="AZ272" s="195"/>
      <c r="BA272" s="195"/>
      <c r="BB272" s="195"/>
      <c r="BC272" s="195"/>
      <c r="BD272" s="195"/>
      <c r="BE272" s="144">
        <f t="shared" si="12"/>
        <v>18</v>
      </c>
      <c r="BF272" s="144"/>
      <c r="BG272" s="144"/>
      <c r="BH272" s="144"/>
      <c r="BI272" s="144"/>
      <c r="BJ272" s="144"/>
      <c r="BK272" s="144"/>
      <c r="BL272" s="144"/>
      <c r="BQ272" s="47"/>
      <c r="BR272" s="76">
        <v>18</v>
      </c>
      <c r="BS272" s="47"/>
      <c r="BT272" s="47"/>
      <c r="BU272" s="47"/>
      <c r="BV272" s="47"/>
      <c r="BW272" s="47"/>
      <c r="BX272" s="47"/>
      <c r="BY272" s="47"/>
      <c r="BZ272" s="47"/>
      <c r="CA272" s="47"/>
      <c r="CB272" s="47"/>
      <c r="CC272" s="47"/>
      <c r="CD272" s="47"/>
      <c r="CE272" s="47"/>
      <c r="CF272" s="47"/>
      <c r="CG272" s="47"/>
    </row>
    <row r="273" spans="1:85" ht="38.25" customHeight="1" x14ac:dyDescent="0.2">
      <c r="A273" s="117"/>
      <c r="B273" s="117"/>
      <c r="C273" s="117"/>
      <c r="D273" s="117"/>
      <c r="E273" s="117"/>
      <c r="F273" s="117"/>
      <c r="G273" s="139" t="s">
        <v>124</v>
      </c>
      <c r="H273" s="139"/>
      <c r="I273" s="139"/>
      <c r="J273" s="139"/>
      <c r="K273" s="139"/>
      <c r="L273" s="139"/>
      <c r="M273" s="139"/>
      <c r="N273" s="139"/>
      <c r="O273" s="139"/>
      <c r="P273" s="139"/>
      <c r="Q273" s="139"/>
      <c r="R273" s="139"/>
      <c r="S273" s="139"/>
      <c r="T273" s="139"/>
      <c r="U273" s="139"/>
      <c r="V273" s="139"/>
      <c r="W273" s="139"/>
      <c r="X273" s="139"/>
      <c r="Y273" s="139"/>
      <c r="Z273" s="109" t="s">
        <v>47</v>
      </c>
      <c r="AA273" s="109"/>
      <c r="AB273" s="109"/>
      <c r="AC273" s="109"/>
      <c r="AD273" s="109"/>
      <c r="AE273" s="109" t="s">
        <v>56</v>
      </c>
      <c r="AF273" s="109"/>
      <c r="AG273" s="109"/>
      <c r="AH273" s="109"/>
      <c r="AI273" s="109"/>
      <c r="AJ273" s="109"/>
      <c r="AK273" s="109"/>
      <c r="AL273" s="109"/>
      <c r="AM273" s="109"/>
      <c r="AN273" s="109"/>
      <c r="AO273" s="144">
        <v>540</v>
      </c>
      <c r="AP273" s="144"/>
      <c r="AQ273" s="144"/>
      <c r="AR273" s="144"/>
      <c r="AS273" s="144"/>
      <c r="AT273" s="144"/>
      <c r="AU273" s="144"/>
      <c r="AV273" s="144"/>
      <c r="AW273" s="195"/>
      <c r="AX273" s="195"/>
      <c r="AY273" s="195"/>
      <c r="AZ273" s="195"/>
      <c r="BA273" s="195"/>
      <c r="BB273" s="195"/>
      <c r="BC273" s="195"/>
      <c r="BD273" s="195"/>
      <c r="BE273" s="144">
        <f t="shared" si="12"/>
        <v>540</v>
      </c>
      <c r="BF273" s="144"/>
      <c r="BG273" s="144"/>
      <c r="BH273" s="144"/>
      <c r="BI273" s="144"/>
      <c r="BJ273" s="144"/>
      <c r="BK273" s="144"/>
      <c r="BL273" s="144"/>
      <c r="BQ273" s="47"/>
      <c r="BR273" s="76"/>
      <c r="BS273" s="47"/>
      <c r="BT273" s="47"/>
      <c r="BU273" s="69"/>
      <c r="BV273" s="47"/>
      <c r="BW273" s="47"/>
      <c r="BX273" s="47"/>
      <c r="BY273" s="47"/>
      <c r="BZ273" s="47"/>
      <c r="CA273" s="47"/>
      <c r="CB273" s="47"/>
      <c r="CC273" s="47"/>
      <c r="CD273" s="47"/>
      <c r="CE273" s="47"/>
      <c r="CF273" s="47"/>
      <c r="CG273" s="47"/>
    </row>
    <row r="274" spans="1:85" ht="18" customHeight="1" x14ac:dyDescent="0.2">
      <c r="A274" s="117"/>
      <c r="B274" s="117"/>
      <c r="C274" s="117"/>
      <c r="D274" s="117"/>
      <c r="E274" s="117"/>
      <c r="F274" s="117"/>
      <c r="G274" s="135" t="s">
        <v>49</v>
      </c>
      <c r="H274" s="135"/>
      <c r="I274" s="135"/>
      <c r="J274" s="135"/>
      <c r="K274" s="135"/>
      <c r="L274" s="135"/>
      <c r="M274" s="135"/>
      <c r="N274" s="135"/>
      <c r="O274" s="135"/>
      <c r="P274" s="135"/>
      <c r="Q274" s="135"/>
      <c r="R274" s="135"/>
      <c r="S274" s="135"/>
      <c r="T274" s="135"/>
      <c r="U274" s="135"/>
      <c r="V274" s="135"/>
      <c r="W274" s="135"/>
      <c r="X274" s="135"/>
      <c r="Y274" s="135"/>
      <c r="Z274" s="162"/>
      <c r="AA274" s="162"/>
      <c r="AB274" s="162"/>
      <c r="AC274" s="162"/>
      <c r="AD274" s="162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11"/>
      <c r="AP274" s="111"/>
      <c r="AQ274" s="111"/>
      <c r="AR274" s="111"/>
      <c r="AS274" s="111"/>
      <c r="AT274" s="111"/>
      <c r="AU274" s="111"/>
      <c r="AV274" s="111"/>
      <c r="AW274" s="117"/>
      <c r="AX274" s="117"/>
      <c r="AY274" s="117"/>
      <c r="AZ274" s="117"/>
      <c r="BA274" s="117"/>
      <c r="BB274" s="117"/>
      <c r="BC274" s="117"/>
      <c r="BD274" s="117"/>
      <c r="BE274" s="106"/>
      <c r="BF274" s="106"/>
      <c r="BG274" s="106"/>
      <c r="BH274" s="106"/>
      <c r="BI274" s="106"/>
      <c r="BJ274" s="106"/>
      <c r="BK274" s="106"/>
      <c r="BL274" s="106"/>
      <c r="BQ274" s="47"/>
      <c r="BR274" s="76"/>
      <c r="BS274" s="47"/>
      <c r="BT274" s="47"/>
      <c r="BU274" s="47"/>
      <c r="BV274" s="47"/>
      <c r="BW274" s="47"/>
      <c r="BX274" s="47"/>
      <c r="BY274" s="47"/>
      <c r="BZ274" s="47"/>
      <c r="CA274" s="47"/>
      <c r="CB274" s="47"/>
      <c r="CC274" s="47"/>
      <c r="CD274" s="47"/>
      <c r="CE274" s="47"/>
      <c r="CF274" s="47"/>
      <c r="CG274" s="47"/>
    </row>
    <row r="275" spans="1:85" ht="36.75" customHeight="1" x14ac:dyDescent="0.2">
      <c r="A275" s="117"/>
      <c r="B275" s="117"/>
      <c r="C275" s="117"/>
      <c r="D275" s="117"/>
      <c r="E275" s="117"/>
      <c r="F275" s="117"/>
      <c r="G275" s="163" t="s">
        <v>211</v>
      </c>
      <c r="H275" s="163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  <c r="T275" s="163"/>
      <c r="U275" s="163"/>
      <c r="V275" s="163"/>
      <c r="W275" s="163"/>
      <c r="X275" s="163"/>
      <c r="Y275" s="163"/>
      <c r="Z275" s="109" t="s">
        <v>47</v>
      </c>
      <c r="AA275" s="109"/>
      <c r="AB275" s="109"/>
      <c r="AC275" s="109"/>
      <c r="AD275" s="109"/>
      <c r="AE275" s="109" t="s">
        <v>56</v>
      </c>
      <c r="AF275" s="109"/>
      <c r="AG275" s="109"/>
      <c r="AH275" s="109"/>
      <c r="AI275" s="109"/>
      <c r="AJ275" s="109"/>
      <c r="AK275" s="109"/>
      <c r="AL275" s="109"/>
      <c r="AM275" s="109"/>
      <c r="AN275" s="109"/>
      <c r="AO275" s="144">
        <f>AO273/14</f>
        <v>38.571428571428569</v>
      </c>
      <c r="AP275" s="144"/>
      <c r="AQ275" s="144"/>
      <c r="AR275" s="144"/>
      <c r="AS275" s="144"/>
      <c r="AT275" s="144"/>
      <c r="AU275" s="144"/>
      <c r="AV275" s="144"/>
      <c r="AW275" s="195"/>
      <c r="AX275" s="195"/>
      <c r="AY275" s="195"/>
      <c r="AZ275" s="195"/>
      <c r="BA275" s="195"/>
      <c r="BB275" s="195"/>
      <c r="BC275" s="195"/>
      <c r="BD275" s="195"/>
      <c r="BE275" s="144">
        <f t="shared" si="12"/>
        <v>38.571428571428569</v>
      </c>
      <c r="BF275" s="144"/>
      <c r="BG275" s="144"/>
      <c r="BH275" s="144"/>
      <c r="BI275" s="144"/>
      <c r="BJ275" s="144"/>
      <c r="BK275" s="144"/>
      <c r="BL275" s="144"/>
      <c r="BQ275" s="47"/>
      <c r="BR275" s="76"/>
      <c r="BS275" s="47"/>
      <c r="BT275" s="47"/>
      <c r="BU275" s="47"/>
      <c r="BV275" s="47"/>
      <c r="BW275" s="47"/>
      <c r="BX275" s="47"/>
      <c r="BY275" s="47"/>
      <c r="BZ275" s="47"/>
      <c r="CA275" s="47"/>
      <c r="CB275" s="47"/>
      <c r="CC275" s="47"/>
      <c r="CD275" s="47"/>
      <c r="CE275" s="47"/>
      <c r="CF275" s="47"/>
      <c r="CG275" s="47"/>
    </row>
    <row r="276" spans="1:85" ht="19.5" customHeight="1" x14ac:dyDescent="0.2">
      <c r="A276" s="117"/>
      <c r="B276" s="117"/>
      <c r="C276" s="117"/>
      <c r="D276" s="117"/>
      <c r="E276" s="117"/>
      <c r="F276" s="117"/>
      <c r="G276" s="139" t="s">
        <v>125</v>
      </c>
      <c r="H276" s="139"/>
      <c r="I276" s="139"/>
      <c r="J276" s="139"/>
      <c r="K276" s="139"/>
      <c r="L276" s="139"/>
      <c r="M276" s="139"/>
      <c r="N276" s="139"/>
      <c r="O276" s="139"/>
      <c r="P276" s="139"/>
      <c r="Q276" s="139"/>
      <c r="R276" s="139"/>
      <c r="S276" s="139"/>
      <c r="T276" s="139"/>
      <c r="U276" s="139"/>
      <c r="V276" s="139"/>
      <c r="W276" s="139"/>
      <c r="X276" s="139"/>
      <c r="Y276" s="139"/>
      <c r="Z276" s="109" t="s">
        <v>46</v>
      </c>
      <c r="AA276" s="109"/>
      <c r="AB276" s="109"/>
      <c r="AC276" s="109"/>
      <c r="AD276" s="109"/>
      <c r="AE276" s="109" t="s">
        <v>56</v>
      </c>
      <c r="AF276" s="109"/>
      <c r="AG276" s="109"/>
      <c r="AH276" s="109"/>
      <c r="AI276" s="109"/>
      <c r="AJ276" s="109"/>
      <c r="AK276" s="109"/>
      <c r="AL276" s="109"/>
      <c r="AM276" s="109"/>
      <c r="AN276" s="109"/>
      <c r="AO276" s="111">
        <f>(6033986-342569-62102)/AO272</f>
        <v>312739.72222222225</v>
      </c>
      <c r="AP276" s="111" t="e">
        <f t="shared" ref="AP276:AV276" si="13">6793082/AP272</f>
        <v>#DIV/0!</v>
      </c>
      <c r="AQ276" s="111" t="e">
        <f t="shared" si="13"/>
        <v>#DIV/0!</v>
      </c>
      <c r="AR276" s="111" t="e">
        <f t="shared" si="13"/>
        <v>#DIV/0!</v>
      </c>
      <c r="AS276" s="111" t="e">
        <f t="shared" si="13"/>
        <v>#DIV/0!</v>
      </c>
      <c r="AT276" s="111" t="e">
        <f t="shared" si="13"/>
        <v>#DIV/0!</v>
      </c>
      <c r="AU276" s="111" t="e">
        <f t="shared" si="13"/>
        <v>#DIV/0!</v>
      </c>
      <c r="AV276" s="111" t="e">
        <f t="shared" si="13"/>
        <v>#DIV/0!</v>
      </c>
      <c r="AW276" s="117"/>
      <c r="AX276" s="117"/>
      <c r="AY276" s="117"/>
      <c r="AZ276" s="117"/>
      <c r="BA276" s="117"/>
      <c r="BB276" s="117"/>
      <c r="BC276" s="117"/>
      <c r="BD276" s="117"/>
      <c r="BE276" s="111">
        <f t="shared" si="12"/>
        <v>312739.72222222225</v>
      </c>
      <c r="BF276" s="111"/>
      <c r="BG276" s="111"/>
      <c r="BH276" s="111"/>
      <c r="BI276" s="111"/>
      <c r="BJ276" s="111"/>
      <c r="BK276" s="111"/>
      <c r="BL276" s="111"/>
      <c r="BQ276" s="47"/>
      <c r="BR276" s="76"/>
      <c r="BS276" s="47"/>
      <c r="BT276" s="47"/>
      <c r="BU276" s="47"/>
      <c r="BV276" s="47"/>
      <c r="BW276" s="47"/>
      <c r="BX276" s="47"/>
      <c r="BY276" s="47"/>
      <c r="BZ276" s="47"/>
      <c r="CA276" s="47"/>
      <c r="CB276" s="47"/>
      <c r="CC276" s="47"/>
      <c r="CD276" s="47"/>
      <c r="CE276" s="47"/>
      <c r="CF276" s="47"/>
      <c r="CG276" s="47"/>
    </row>
    <row r="277" spans="1:85" ht="20.25" customHeight="1" x14ac:dyDescent="0.2">
      <c r="A277" s="117"/>
      <c r="B277" s="117"/>
      <c r="C277" s="117"/>
      <c r="D277" s="117"/>
      <c r="E277" s="117"/>
      <c r="F277" s="117"/>
      <c r="G277" s="139" t="s">
        <v>126</v>
      </c>
      <c r="H277" s="139"/>
      <c r="I277" s="139"/>
      <c r="J277" s="139"/>
      <c r="K277" s="139"/>
      <c r="L277" s="139"/>
      <c r="M277" s="139"/>
      <c r="N277" s="139"/>
      <c r="O277" s="139"/>
      <c r="P277" s="139"/>
      <c r="Q277" s="139"/>
      <c r="R277" s="139"/>
      <c r="S277" s="139"/>
      <c r="T277" s="139"/>
      <c r="U277" s="139"/>
      <c r="V277" s="139"/>
      <c r="W277" s="139"/>
      <c r="X277" s="139"/>
      <c r="Y277" s="139"/>
      <c r="Z277" s="109" t="s">
        <v>46</v>
      </c>
      <c r="AA277" s="109"/>
      <c r="AB277" s="109"/>
      <c r="AC277" s="109"/>
      <c r="AD277" s="109"/>
      <c r="AE277" s="109" t="s">
        <v>56</v>
      </c>
      <c r="AF277" s="109"/>
      <c r="AG277" s="109"/>
      <c r="AH277" s="109"/>
      <c r="AI277" s="109"/>
      <c r="AJ277" s="109"/>
      <c r="AK277" s="109"/>
      <c r="AL277" s="109"/>
      <c r="AM277" s="109"/>
      <c r="AN277" s="109"/>
      <c r="AO277" s="111">
        <f>(173965-17580)/AO272</f>
        <v>8688.0555555555547</v>
      </c>
      <c r="AP277" s="111" t="e">
        <f t="shared" ref="AP277:AV277" si="14">109098/AP272</f>
        <v>#DIV/0!</v>
      </c>
      <c r="AQ277" s="111" t="e">
        <f t="shared" si="14"/>
        <v>#DIV/0!</v>
      </c>
      <c r="AR277" s="111" t="e">
        <f t="shared" si="14"/>
        <v>#DIV/0!</v>
      </c>
      <c r="AS277" s="111" t="e">
        <f t="shared" si="14"/>
        <v>#DIV/0!</v>
      </c>
      <c r="AT277" s="111" t="e">
        <f t="shared" si="14"/>
        <v>#DIV/0!</v>
      </c>
      <c r="AU277" s="111" t="e">
        <f t="shared" si="14"/>
        <v>#DIV/0!</v>
      </c>
      <c r="AV277" s="111" t="e">
        <f t="shared" si="14"/>
        <v>#DIV/0!</v>
      </c>
      <c r="AW277" s="117"/>
      <c r="AX277" s="117"/>
      <c r="AY277" s="117"/>
      <c r="AZ277" s="117"/>
      <c r="BA277" s="117"/>
      <c r="BB277" s="117"/>
      <c r="BC277" s="117"/>
      <c r="BD277" s="117"/>
      <c r="BE277" s="111">
        <f t="shared" si="12"/>
        <v>8688.0555555555547</v>
      </c>
      <c r="BF277" s="111"/>
      <c r="BG277" s="111"/>
      <c r="BH277" s="111"/>
      <c r="BI277" s="111"/>
      <c r="BJ277" s="111"/>
      <c r="BK277" s="111"/>
      <c r="BL277" s="111"/>
      <c r="BQ277" s="47"/>
      <c r="BR277" s="76"/>
      <c r="BS277" s="47"/>
      <c r="BT277" s="47"/>
      <c r="BU277" s="47"/>
      <c r="BV277" s="47"/>
      <c r="BW277" s="47"/>
      <c r="BX277" s="47"/>
      <c r="BY277" s="47"/>
      <c r="BZ277" s="47"/>
      <c r="CA277" s="47"/>
      <c r="CB277" s="47"/>
      <c r="CC277" s="47"/>
      <c r="CD277" s="47"/>
      <c r="CE277" s="47"/>
      <c r="CF277" s="47"/>
      <c r="CG277" s="47"/>
    </row>
    <row r="278" spans="1:85" ht="36" customHeight="1" x14ac:dyDescent="0.2">
      <c r="A278" s="117"/>
      <c r="B278" s="117"/>
      <c r="C278" s="117"/>
      <c r="D278" s="117"/>
      <c r="E278" s="117"/>
      <c r="F278" s="117"/>
      <c r="G278" s="139" t="s">
        <v>127</v>
      </c>
      <c r="H278" s="139"/>
      <c r="I278" s="139"/>
      <c r="J278" s="139"/>
      <c r="K278" s="139"/>
      <c r="L278" s="139"/>
      <c r="M278" s="139"/>
      <c r="N278" s="139"/>
      <c r="O278" s="139"/>
      <c r="P278" s="139"/>
      <c r="Q278" s="139"/>
      <c r="R278" s="139"/>
      <c r="S278" s="139"/>
      <c r="T278" s="139"/>
      <c r="U278" s="139"/>
      <c r="V278" s="139"/>
      <c r="W278" s="139"/>
      <c r="X278" s="139"/>
      <c r="Y278" s="139"/>
      <c r="Z278" s="109" t="s">
        <v>46</v>
      </c>
      <c r="AA278" s="109"/>
      <c r="AB278" s="109"/>
      <c r="AC278" s="109"/>
      <c r="AD278" s="109"/>
      <c r="AE278" s="109" t="s">
        <v>56</v>
      </c>
      <c r="AF278" s="109"/>
      <c r="AG278" s="109"/>
      <c r="AH278" s="109"/>
      <c r="AI278" s="109"/>
      <c r="AJ278" s="109"/>
      <c r="AK278" s="109"/>
      <c r="AL278" s="109"/>
      <c r="AM278" s="109"/>
      <c r="AN278" s="109"/>
      <c r="AO278" s="111">
        <f>(82262-49871)/AO272</f>
        <v>1799.5</v>
      </c>
      <c r="AP278" s="111" t="e">
        <f t="shared" ref="AP278:AV278" si="15">290885/AP272</f>
        <v>#DIV/0!</v>
      </c>
      <c r="AQ278" s="111" t="e">
        <f t="shared" si="15"/>
        <v>#DIV/0!</v>
      </c>
      <c r="AR278" s="111" t="e">
        <f t="shared" si="15"/>
        <v>#DIV/0!</v>
      </c>
      <c r="AS278" s="111" t="e">
        <f t="shared" si="15"/>
        <v>#DIV/0!</v>
      </c>
      <c r="AT278" s="111" t="e">
        <f t="shared" si="15"/>
        <v>#DIV/0!</v>
      </c>
      <c r="AU278" s="111" t="e">
        <f t="shared" si="15"/>
        <v>#DIV/0!</v>
      </c>
      <c r="AV278" s="111" t="e">
        <f t="shared" si="15"/>
        <v>#DIV/0!</v>
      </c>
      <c r="AW278" s="117"/>
      <c r="AX278" s="117"/>
      <c r="AY278" s="117"/>
      <c r="AZ278" s="117"/>
      <c r="BA278" s="117"/>
      <c r="BB278" s="117"/>
      <c r="BC278" s="117"/>
      <c r="BD278" s="117"/>
      <c r="BE278" s="111">
        <f t="shared" si="12"/>
        <v>1799.5</v>
      </c>
      <c r="BF278" s="111"/>
      <c r="BG278" s="111"/>
      <c r="BH278" s="111"/>
      <c r="BI278" s="111"/>
      <c r="BJ278" s="111"/>
      <c r="BK278" s="111"/>
      <c r="BL278" s="111"/>
      <c r="BQ278" s="47"/>
      <c r="BR278" s="47"/>
      <c r="BS278" s="47"/>
      <c r="BT278" s="47"/>
      <c r="BU278" s="47"/>
      <c r="BV278" s="47"/>
      <c r="BW278" s="47"/>
      <c r="BX278" s="47"/>
      <c r="BY278" s="47"/>
      <c r="BZ278" s="47"/>
      <c r="CA278" s="47"/>
      <c r="CB278" s="47"/>
      <c r="CC278" s="47"/>
      <c r="CD278" s="47"/>
      <c r="CE278" s="47"/>
      <c r="CF278" s="47"/>
      <c r="CG278" s="47"/>
    </row>
    <row r="279" spans="1:85" ht="18" customHeight="1" x14ac:dyDescent="0.2">
      <c r="A279" s="117"/>
      <c r="B279" s="117"/>
      <c r="C279" s="117"/>
      <c r="D279" s="117"/>
      <c r="E279" s="117"/>
      <c r="F279" s="117"/>
      <c r="G279" s="201" t="s">
        <v>50</v>
      </c>
      <c r="H279" s="201"/>
      <c r="I279" s="201"/>
      <c r="J279" s="201"/>
      <c r="K279" s="201"/>
      <c r="L279" s="201"/>
      <c r="M279" s="201"/>
      <c r="N279" s="201"/>
      <c r="O279" s="201"/>
      <c r="P279" s="201"/>
      <c r="Q279" s="201"/>
      <c r="R279" s="201"/>
      <c r="S279" s="201"/>
      <c r="T279" s="201"/>
      <c r="U279" s="201"/>
      <c r="V279" s="201"/>
      <c r="W279" s="201"/>
      <c r="X279" s="201"/>
      <c r="Y279" s="201"/>
      <c r="Z279" s="162"/>
      <c r="AA279" s="162"/>
      <c r="AB279" s="162"/>
      <c r="AC279" s="162"/>
      <c r="AD279" s="162"/>
      <c r="AE279" s="109"/>
      <c r="AF279" s="109"/>
      <c r="AG279" s="109"/>
      <c r="AH279" s="109"/>
      <c r="AI279" s="109"/>
      <c r="AJ279" s="109"/>
      <c r="AK279" s="109"/>
      <c r="AL279" s="109"/>
      <c r="AM279" s="109"/>
      <c r="AN279" s="109"/>
      <c r="AO279" s="111"/>
      <c r="AP279" s="111"/>
      <c r="AQ279" s="111"/>
      <c r="AR279" s="111"/>
      <c r="AS279" s="111"/>
      <c r="AT279" s="111"/>
      <c r="AU279" s="111"/>
      <c r="AV279" s="111"/>
      <c r="AW279" s="117"/>
      <c r="AX279" s="117"/>
      <c r="AY279" s="117"/>
      <c r="AZ279" s="117"/>
      <c r="BA279" s="117"/>
      <c r="BB279" s="117"/>
      <c r="BC279" s="117"/>
      <c r="BD279" s="117"/>
      <c r="BE279" s="106"/>
      <c r="BF279" s="106"/>
      <c r="BG279" s="106"/>
      <c r="BH279" s="106"/>
      <c r="BI279" s="106"/>
      <c r="BJ279" s="106"/>
      <c r="BK279" s="106"/>
      <c r="BL279" s="106"/>
      <c r="BQ279" s="47"/>
      <c r="BR279" s="47"/>
      <c r="BS279" s="47"/>
      <c r="BT279" s="47"/>
      <c r="BU279" s="47"/>
      <c r="BV279" s="47"/>
      <c r="BW279" s="47"/>
      <c r="BX279" s="47"/>
      <c r="BY279" s="47"/>
      <c r="BZ279" s="47"/>
      <c r="CA279" s="47"/>
      <c r="CB279" s="47"/>
      <c r="CC279" s="47"/>
      <c r="CD279" s="47"/>
      <c r="CE279" s="47"/>
      <c r="CF279" s="47"/>
      <c r="CG279" s="47"/>
    </row>
    <row r="280" spans="1:85" ht="68.25" customHeight="1" x14ac:dyDescent="0.2">
      <c r="A280" s="117"/>
      <c r="B280" s="117"/>
      <c r="C280" s="117"/>
      <c r="D280" s="117"/>
      <c r="E280" s="117"/>
      <c r="F280" s="117"/>
      <c r="G280" s="139" t="s">
        <v>212</v>
      </c>
      <c r="H280" s="139"/>
      <c r="I280" s="139"/>
      <c r="J280" s="139"/>
      <c r="K280" s="139"/>
      <c r="L280" s="139"/>
      <c r="M280" s="139"/>
      <c r="N280" s="139"/>
      <c r="O280" s="139"/>
      <c r="P280" s="139"/>
      <c r="Q280" s="139"/>
      <c r="R280" s="139"/>
      <c r="S280" s="139"/>
      <c r="T280" s="139"/>
      <c r="U280" s="139"/>
      <c r="V280" s="139"/>
      <c r="W280" s="139"/>
      <c r="X280" s="139"/>
      <c r="Y280" s="139"/>
      <c r="Z280" s="109" t="s">
        <v>51</v>
      </c>
      <c r="AA280" s="109"/>
      <c r="AB280" s="109"/>
      <c r="AC280" s="109"/>
      <c r="AD280" s="109"/>
      <c r="AE280" s="109" t="s">
        <v>56</v>
      </c>
      <c r="AF280" s="109"/>
      <c r="AG280" s="109"/>
      <c r="AH280" s="109"/>
      <c r="AI280" s="109"/>
      <c r="AJ280" s="109"/>
      <c r="AK280" s="109"/>
      <c r="AL280" s="109"/>
      <c r="AM280" s="109"/>
      <c r="AN280" s="109"/>
      <c r="AO280" s="108">
        <f>AO273/521*100</f>
        <v>103.6468330134357</v>
      </c>
      <c r="AP280" s="108"/>
      <c r="AQ280" s="108"/>
      <c r="AR280" s="108"/>
      <c r="AS280" s="108"/>
      <c r="AT280" s="108"/>
      <c r="AU280" s="108"/>
      <c r="AV280" s="108"/>
      <c r="AW280" s="117"/>
      <c r="AX280" s="117"/>
      <c r="AY280" s="117"/>
      <c r="AZ280" s="117"/>
      <c r="BA280" s="117"/>
      <c r="BB280" s="117"/>
      <c r="BC280" s="117"/>
      <c r="BD280" s="117"/>
      <c r="BE280" s="106">
        <f t="shared" si="12"/>
        <v>103.6468330134357</v>
      </c>
      <c r="BF280" s="106"/>
      <c r="BG280" s="106"/>
      <c r="BH280" s="106"/>
      <c r="BI280" s="106"/>
      <c r="BJ280" s="106"/>
      <c r="BK280" s="106"/>
      <c r="BL280" s="106"/>
      <c r="BQ280" s="47"/>
      <c r="BR280" s="47"/>
      <c r="BS280" s="47"/>
      <c r="BT280" s="47"/>
      <c r="BU280" s="47"/>
      <c r="BV280" s="47"/>
      <c r="BW280" s="47"/>
      <c r="BX280" s="47"/>
      <c r="BY280" s="47"/>
      <c r="BZ280" s="47"/>
      <c r="CA280" s="47"/>
      <c r="CB280" s="47"/>
      <c r="CC280" s="47"/>
      <c r="CD280" s="47"/>
      <c r="CE280" s="47"/>
      <c r="CF280" s="47"/>
      <c r="CG280" s="47"/>
    </row>
    <row r="281" spans="1:85" ht="21.75" customHeight="1" x14ac:dyDescent="0.2">
      <c r="A281" s="255"/>
      <c r="B281" s="255"/>
      <c r="C281" s="255"/>
      <c r="D281" s="255"/>
      <c r="E281" s="255"/>
      <c r="F281" s="255"/>
      <c r="G281" s="121" t="s">
        <v>241</v>
      </c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22"/>
      <c r="Y281" s="122"/>
      <c r="Z281" s="122"/>
      <c r="AA281" s="122"/>
      <c r="AB281" s="122"/>
      <c r="AC281" s="122"/>
      <c r="AD281" s="122"/>
      <c r="AE281" s="122"/>
      <c r="AF281" s="122"/>
      <c r="AG281" s="122"/>
      <c r="AH281" s="122"/>
      <c r="AI281" s="122"/>
      <c r="AJ281" s="122"/>
      <c r="AK281" s="122"/>
      <c r="AL281" s="122"/>
      <c r="AM281" s="122"/>
      <c r="AN281" s="122"/>
      <c r="AO281" s="123"/>
      <c r="AP281" s="123"/>
      <c r="AQ281" s="123"/>
      <c r="AR281" s="123"/>
      <c r="AS281" s="123"/>
      <c r="AT281" s="123"/>
      <c r="AU281" s="123"/>
      <c r="AV281" s="123"/>
      <c r="AW281" s="124"/>
      <c r="AX281" s="124"/>
      <c r="AY281" s="124"/>
      <c r="AZ281" s="124"/>
      <c r="BA281" s="124"/>
      <c r="BB281" s="124"/>
      <c r="BC281" s="124"/>
      <c r="BD281" s="124"/>
      <c r="BE281" s="125"/>
      <c r="BF281" s="125"/>
      <c r="BG281" s="125"/>
      <c r="BH281" s="125"/>
      <c r="BI281" s="125"/>
      <c r="BJ281" s="125"/>
      <c r="BK281" s="125"/>
      <c r="BL281" s="125"/>
      <c r="BQ281" s="47"/>
      <c r="BR281" s="47"/>
      <c r="BS281" s="47"/>
      <c r="BT281" s="47"/>
      <c r="BU281" s="47"/>
      <c r="BV281" s="47"/>
      <c r="BW281" s="47"/>
      <c r="BX281" s="47"/>
      <c r="BY281" s="47"/>
      <c r="BZ281" s="47"/>
      <c r="CA281" s="47"/>
      <c r="CB281" s="47"/>
      <c r="CC281" s="47"/>
      <c r="CD281" s="47"/>
      <c r="CE281" s="47"/>
      <c r="CF281" s="47"/>
      <c r="CG281" s="47"/>
    </row>
    <row r="282" spans="1:85" ht="18.75" customHeight="1" x14ac:dyDescent="0.2">
      <c r="A282" s="117"/>
      <c r="B282" s="117"/>
      <c r="C282" s="117"/>
      <c r="D282" s="117"/>
      <c r="E282" s="117"/>
      <c r="F282" s="117"/>
      <c r="G282" s="119" t="s">
        <v>45</v>
      </c>
      <c r="H282" s="119"/>
      <c r="I282" s="119"/>
      <c r="J282" s="119"/>
      <c r="K282" s="119"/>
      <c r="L282" s="119"/>
      <c r="M282" s="119"/>
      <c r="N282" s="119"/>
      <c r="O282" s="119"/>
      <c r="P282" s="119"/>
      <c r="Q282" s="119"/>
      <c r="R282" s="119"/>
      <c r="S282" s="119"/>
      <c r="T282" s="119"/>
      <c r="U282" s="119"/>
      <c r="V282" s="119"/>
      <c r="W282" s="119"/>
      <c r="X282" s="119"/>
      <c r="Y282" s="119"/>
      <c r="Z282" s="104"/>
      <c r="AA282" s="104"/>
      <c r="AB282" s="104"/>
      <c r="AC282" s="104"/>
      <c r="AD282" s="104"/>
      <c r="AE282" s="109"/>
      <c r="AF282" s="109"/>
      <c r="AG282" s="109"/>
      <c r="AH282" s="109"/>
      <c r="AI282" s="109"/>
      <c r="AJ282" s="109"/>
      <c r="AK282" s="109"/>
      <c r="AL282" s="109"/>
      <c r="AM282" s="109"/>
      <c r="AN282" s="109"/>
      <c r="AO282" s="108"/>
      <c r="AP282" s="108"/>
      <c r="AQ282" s="108"/>
      <c r="AR282" s="108"/>
      <c r="AS282" s="108"/>
      <c r="AT282" s="108"/>
      <c r="AU282" s="108"/>
      <c r="AV282" s="108"/>
      <c r="AW282" s="108"/>
      <c r="AX282" s="108"/>
      <c r="AY282" s="108"/>
      <c r="AZ282" s="108"/>
      <c r="BA282" s="108"/>
      <c r="BB282" s="108"/>
      <c r="BC282" s="108"/>
      <c r="BD282" s="108"/>
      <c r="BE282" s="108"/>
      <c r="BF282" s="108"/>
      <c r="BG282" s="108"/>
      <c r="BH282" s="108"/>
      <c r="BI282" s="108"/>
      <c r="BJ282" s="108"/>
      <c r="BK282" s="108"/>
      <c r="BL282" s="108"/>
      <c r="BQ282" s="47"/>
      <c r="BR282" s="47"/>
      <c r="BS282" s="47"/>
      <c r="BT282" s="47"/>
      <c r="BU282" s="47"/>
      <c r="BV282" s="47"/>
      <c r="BW282" s="47"/>
      <c r="BX282" s="47"/>
      <c r="BY282" s="47"/>
      <c r="BZ282" s="47"/>
      <c r="CA282" s="47"/>
      <c r="CB282" s="47"/>
      <c r="CC282" s="47"/>
      <c r="CD282" s="47"/>
      <c r="CE282" s="47"/>
      <c r="CF282" s="47"/>
      <c r="CG282" s="47"/>
    </row>
    <row r="283" spans="1:85" ht="36.75" customHeight="1" x14ac:dyDescent="0.2">
      <c r="A283" s="117"/>
      <c r="B283" s="117"/>
      <c r="C283" s="117"/>
      <c r="D283" s="117"/>
      <c r="E283" s="117"/>
      <c r="F283" s="117"/>
      <c r="G283" s="120" t="s">
        <v>249</v>
      </c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0"/>
      <c r="X283" s="120"/>
      <c r="Y283" s="120"/>
      <c r="Z283" s="100" t="s">
        <v>46</v>
      </c>
      <c r="AA283" s="100"/>
      <c r="AB283" s="100"/>
      <c r="AC283" s="100"/>
      <c r="AD283" s="100"/>
      <c r="AE283" s="109" t="s">
        <v>55</v>
      </c>
      <c r="AF283" s="109"/>
      <c r="AG283" s="109"/>
      <c r="AH283" s="109"/>
      <c r="AI283" s="109"/>
      <c r="AJ283" s="109"/>
      <c r="AK283" s="109"/>
      <c r="AL283" s="109"/>
      <c r="AM283" s="109"/>
      <c r="AN283" s="109"/>
      <c r="AO283" s="115">
        <f>AO284+AO285</f>
        <v>18100000</v>
      </c>
      <c r="AP283" s="115"/>
      <c r="AQ283" s="115"/>
      <c r="AR283" s="115"/>
      <c r="AS283" s="115"/>
      <c r="AT283" s="115"/>
      <c r="AU283" s="115"/>
      <c r="AV283" s="115"/>
      <c r="AW283" s="108"/>
      <c r="AX283" s="108"/>
      <c r="AY283" s="108"/>
      <c r="AZ283" s="108"/>
      <c r="BA283" s="108"/>
      <c r="BB283" s="108"/>
      <c r="BC283" s="108"/>
      <c r="BD283" s="108"/>
      <c r="BE283" s="111">
        <f>AO283+AW283</f>
        <v>18100000</v>
      </c>
      <c r="BF283" s="111"/>
      <c r="BG283" s="111"/>
      <c r="BH283" s="111"/>
      <c r="BI283" s="111"/>
      <c r="BJ283" s="111"/>
      <c r="BK283" s="111"/>
      <c r="BL283" s="111"/>
      <c r="BQ283" s="47"/>
      <c r="BR283" s="91"/>
      <c r="BS283" s="47"/>
      <c r="BT283" s="47"/>
      <c r="BU283" s="47"/>
      <c r="BV283" s="47"/>
      <c r="BW283" s="47"/>
      <c r="BX283" s="47"/>
      <c r="BY283" s="47"/>
      <c r="BZ283" s="47"/>
      <c r="CA283" s="47"/>
      <c r="CB283" s="47"/>
      <c r="CC283" s="47"/>
      <c r="CD283" s="47"/>
      <c r="CE283" s="47"/>
      <c r="CF283" s="47"/>
      <c r="CG283" s="47"/>
    </row>
    <row r="284" spans="1:85" ht="49.5" customHeight="1" x14ac:dyDescent="0.2">
      <c r="A284" s="117"/>
      <c r="B284" s="117"/>
      <c r="C284" s="117"/>
      <c r="D284" s="117"/>
      <c r="E284" s="117"/>
      <c r="F284" s="117"/>
      <c r="G284" s="120" t="s">
        <v>242</v>
      </c>
      <c r="H284" s="120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0"/>
      <c r="X284" s="120"/>
      <c r="Y284" s="120"/>
      <c r="Z284" s="100" t="s">
        <v>46</v>
      </c>
      <c r="AA284" s="100"/>
      <c r="AB284" s="100"/>
      <c r="AC284" s="100"/>
      <c r="AD284" s="100"/>
      <c r="AE284" s="109" t="s">
        <v>55</v>
      </c>
      <c r="AF284" s="109"/>
      <c r="AG284" s="109"/>
      <c r="AH284" s="109"/>
      <c r="AI284" s="109"/>
      <c r="AJ284" s="109"/>
      <c r="AK284" s="109"/>
      <c r="AL284" s="109"/>
      <c r="AM284" s="109"/>
      <c r="AN284" s="109"/>
      <c r="AO284" s="115">
        <f>7000000+2000000+1100000</f>
        <v>10100000</v>
      </c>
      <c r="AP284" s="115"/>
      <c r="AQ284" s="115"/>
      <c r="AR284" s="115"/>
      <c r="AS284" s="115"/>
      <c r="AT284" s="115"/>
      <c r="AU284" s="115"/>
      <c r="AV284" s="115"/>
      <c r="AW284" s="108"/>
      <c r="AX284" s="108"/>
      <c r="AY284" s="108"/>
      <c r="AZ284" s="108"/>
      <c r="BA284" s="108"/>
      <c r="BB284" s="108"/>
      <c r="BC284" s="108"/>
      <c r="BD284" s="108"/>
      <c r="BE284" s="111">
        <f>AO284+AW284</f>
        <v>10100000</v>
      </c>
      <c r="BF284" s="111"/>
      <c r="BG284" s="111"/>
      <c r="BH284" s="111"/>
      <c r="BI284" s="111"/>
      <c r="BJ284" s="111"/>
      <c r="BK284" s="111"/>
      <c r="BL284" s="111"/>
      <c r="BQ284" s="47"/>
      <c r="BR284" s="92"/>
      <c r="BS284" s="47"/>
      <c r="BT284" s="47"/>
      <c r="BU284" s="47"/>
      <c r="BV284" s="47"/>
      <c r="BW284" s="47"/>
      <c r="BX284" s="47"/>
      <c r="BY284" s="47"/>
      <c r="BZ284" s="47"/>
      <c r="CA284" s="47"/>
      <c r="CB284" s="47"/>
      <c r="CC284" s="47"/>
      <c r="CD284" s="47"/>
      <c r="CE284" s="47"/>
      <c r="CF284" s="47"/>
      <c r="CG284" s="47"/>
    </row>
    <row r="285" spans="1:85" ht="48.75" customHeight="1" x14ac:dyDescent="0.2">
      <c r="A285" s="117"/>
      <c r="B285" s="117"/>
      <c r="C285" s="117"/>
      <c r="D285" s="117"/>
      <c r="E285" s="117"/>
      <c r="F285" s="117"/>
      <c r="G285" s="120" t="s">
        <v>250</v>
      </c>
      <c r="H285" s="120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0"/>
      <c r="X285" s="120"/>
      <c r="Y285" s="120"/>
      <c r="Z285" s="100" t="s">
        <v>46</v>
      </c>
      <c r="AA285" s="100"/>
      <c r="AB285" s="100"/>
      <c r="AC285" s="100"/>
      <c r="AD285" s="100"/>
      <c r="AE285" s="109" t="s">
        <v>55</v>
      </c>
      <c r="AF285" s="109"/>
      <c r="AG285" s="109"/>
      <c r="AH285" s="109"/>
      <c r="AI285" s="109"/>
      <c r="AJ285" s="109"/>
      <c r="AK285" s="109"/>
      <c r="AL285" s="109"/>
      <c r="AM285" s="109"/>
      <c r="AN285" s="109"/>
      <c r="AO285" s="115">
        <f>5000000+3000000</f>
        <v>8000000</v>
      </c>
      <c r="AP285" s="115"/>
      <c r="AQ285" s="115"/>
      <c r="AR285" s="115"/>
      <c r="AS285" s="115"/>
      <c r="AT285" s="115"/>
      <c r="AU285" s="115"/>
      <c r="AV285" s="115"/>
      <c r="AW285" s="108"/>
      <c r="AX285" s="108"/>
      <c r="AY285" s="108"/>
      <c r="AZ285" s="108"/>
      <c r="BA285" s="108"/>
      <c r="BB285" s="108"/>
      <c r="BC285" s="108"/>
      <c r="BD285" s="108"/>
      <c r="BE285" s="111">
        <f t="shared" ref="BE285:BE293" si="16">AO285+AW285</f>
        <v>8000000</v>
      </c>
      <c r="BF285" s="111"/>
      <c r="BG285" s="111"/>
      <c r="BH285" s="111"/>
      <c r="BI285" s="111"/>
      <c r="BJ285" s="111"/>
      <c r="BK285" s="111"/>
      <c r="BL285" s="111"/>
      <c r="BQ285" s="47"/>
      <c r="BR285" s="92"/>
      <c r="BS285" s="47"/>
      <c r="BT285" s="47"/>
      <c r="BU285" s="47"/>
      <c r="BV285" s="47"/>
      <c r="BW285" s="47"/>
      <c r="BX285" s="47"/>
      <c r="BY285" s="47"/>
      <c r="BZ285" s="47"/>
      <c r="CA285" s="47"/>
      <c r="CB285" s="47"/>
      <c r="CC285" s="47"/>
      <c r="CD285" s="47"/>
      <c r="CE285" s="47"/>
      <c r="CF285" s="47"/>
      <c r="CG285" s="47"/>
    </row>
    <row r="286" spans="1:85" ht="20.25" customHeight="1" x14ac:dyDescent="0.2">
      <c r="A286" s="117"/>
      <c r="B286" s="117"/>
      <c r="C286" s="117"/>
      <c r="D286" s="117"/>
      <c r="E286" s="117"/>
      <c r="F286" s="117"/>
      <c r="G286" s="119" t="s">
        <v>48</v>
      </c>
      <c r="H286" s="119"/>
      <c r="I286" s="119"/>
      <c r="J286" s="119"/>
      <c r="K286" s="119"/>
      <c r="L286" s="119"/>
      <c r="M286" s="119"/>
      <c r="N286" s="119"/>
      <c r="O286" s="119"/>
      <c r="P286" s="119"/>
      <c r="Q286" s="119"/>
      <c r="R286" s="119"/>
      <c r="S286" s="119"/>
      <c r="T286" s="119"/>
      <c r="U286" s="119"/>
      <c r="V286" s="119"/>
      <c r="W286" s="119"/>
      <c r="X286" s="119"/>
      <c r="Y286" s="119"/>
      <c r="Z286" s="104"/>
      <c r="AA286" s="104"/>
      <c r="AB286" s="104"/>
      <c r="AC286" s="104"/>
      <c r="AD286" s="104"/>
      <c r="AE286" s="109"/>
      <c r="AF286" s="109"/>
      <c r="AG286" s="109"/>
      <c r="AH286" s="109"/>
      <c r="AI286" s="109"/>
      <c r="AJ286" s="109"/>
      <c r="AK286" s="109"/>
      <c r="AL286" s="109"/>
      <c r="AM286" s="109"/>
      <c r="AN286" s="109"/>
      <c r="AO286" s="114"/>
      <c r="AP286" s="114"/>
      <c r="AQ286" s="114"/>
      <c r="AR286" s="114"/>
      <c r="AS286" s="114"/>
      <c r="AT286" s="114"/>
      <c r="AU286" s="114"/>
      <c r="AV286" s="114"/>
      <c r="AW286" s="108"/>
      <c r="AX286" s="108"/>
      <c r="AY286" s="108"/>
      <c r="AZ286" s="108"/>
      <c r="BA286" s="108"/>
      <c r="BB286" s="108"/>
      <c r="BC286" s="108"/>
      <c r="BD286" s="108"/>
      <c r="BE286" s="106"/>
      <c r="BF286" s="106"/>
      <c r="BG286" s="106"/>
      <c r="BH286" s="106"/>
      <c r="BI286" s="106"/>
      <c r="BJ286" s="106"/>
      <c r="BK286" s="106"/>
      <c r="BL286" s="106"/>
      <c r="BQ286" s="47"/>
      <c r="BR286" s="93"/>
      <c r="BS286" s="47"/>
      <c r="BT286" s="47"/>
      <c r="BU286" s="47"/>
      <c r="BV286" s="47"/>
      <c r="BW286" s="47"/>
      <c r="BX286" s="47"/>
      <c r="BY286" s="47"/>
      <c r="BZ286" s="47"/>
      <c r="CA286" s="47"/>
      <c r="CB286" s="47"/>
      <c r="CC286" s="47"/>
      <c r="CD286" s="47"/>
      <c r="CE286" s="47"/>
      <c r="CF286" s="47"/>
      <c r="CG286" s="47"/>
    </row>
    <row r="287" spans="1:85" ht="39.75" customHeight="1" x14ac:dyDescent="0.2">
      <c r="A287" s="117"/>
      <c r="B287" s="117"/>
      <c r="C287" s="117"/>
      <c r="D287" s="117"/>
      <c r="E287" s="117"/>
      <c r="F287" s="117"/>
      <c r="G287" s="120" t="s">
        <v>243</v>
      </c>
      <c r="H287" s="120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0"/>
      <c r="X287" s="120"/>
      <c r="Y287" s="120"/>
      <c r="Z287" s="100" t="s">
        <v>233</v>
      </c>
      <c r="AA287" s="100"/>
      <c r="AB287" s="100"/>
      <c r="AC287" s="100"/>
      <c r="AD287" s="100"/>
      <c r="AE287" s="102" t="s">
        <v>234</v>
      </c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16">
        <f>17.5+5+10.659</f>
        <v>33.158999999999999</v>
      </c>
      <c r="AP287" s="116"/>
      <c r="AQ287" s="116"/>
      <c r="AR287" s="116"/>
      <c r="AS287" s="116"/>
      <c r="AT287" s="116"/>
      <c r="AU287" s="116"/>
      <c r="AV287" s="116"/>
      <c r="AW287" s="108"/>
      <c r="AX287" s="108"/>
      <c r="AY287" s="108"/>
      <c r="AZ287" s="108"/>
      <c r="BA287" s="108"/>
      <c r="BB287" s="108"/>
      <c r="BC287" s="108"/>
      <c r="BD287" s="108"/>
      <c r="BE287" s="107">
        <f t="shared" si="16"/>
        <v>33.158999999999999</v>
      </c>
      <c r="BF287" s="107"/>
      <c r="BG287" s="107"/>
      <c r="BH287" s="107"/>
      <c r="BI287" s="107"/>
      <c r="BJ287" s="107"/>
      <c r="BK287" s="107"/>
      <c r="BL287" s="107"/>
      <c r="BQ287" s="47"/>
      <c r="BR287" s="92"/>
      <c r="BS287" s="47"/>
      <c r="BT287" s="47"/>
      <c r="BU287" s="47"/>
      <c r="BV287" s="47"/>
      <c r="BW287" s="47"/>
      <c r="BX287" s="47"/>
      <c r="BY287" s="47"/>
      <c r="BZ287" s="47"/>
      <c r="CA287" s="47"/>
      <c r="CB287" s="47"/>
      <c r="CC287" s="47"/>
      <c r="CD287" s="47"/>
      <c r="CE287" s="47"/>
      <c r="CF287" s="47"/>
      <c r="CG287" s="47"/>
    </row>
    <row r="288" spans="1:85" ht="37.5" customHeight="1" x14ac:dyDescent="0.2">
      <c r="A288" s="117"/>
      <c r="B288" s="117"/>
      <c r="C288" s="117"/>
      <c r="D288" s="117"/>
      <c r="E288" s="117"/>
      <c r="F288" s="117"/>
      <c r="G288" s="120" t="s">
        <v>244</v>
      </c>
      <c r="H288" s="120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0"/>
      <c r="X288" s="120"/>
      <c r="Y288" s="120"/>
      <c r="Z288" s="100" t="s">
        <v>233</v>
      </c>
      <c r="AA288" s="100"/>
      <c r="AB288" s="100"/>
      <c r="AC288" s="100"/>
      <c r="AD288" s="100"/>
      <c r="AE288" s="102" t="s">
        <v>234</v>
      </c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12">
        <f>32.2+18</f>
        <v>50.2</v>
      </c>
      <c r="AP288" s="113"/>
      <c r="AQ288" s="113"/>
      <c r="AR288" s="113"/>
      <c r="AS288" s="113"/>
      <c r="AT288" s="113"/>
      <c r="AU288" s="113"/>
      <c r="AV288" s="113"/>
      <c r="AW288" s="108"/>
      <c r="AX288" s="108"/>
      <c r="AY288" s="108"/>
      <c r="AZ288" s="108"/>
      <c r="BA288" s="108"/>
      <c r="BB288" s="108"/>
      <c r="BC288" s="108"/>
      <c r="BD288" s="108"/>
      <c r="BE288" s="107">
        <f t="shared" si="16"/>
        <v>50.2</v>
      </c>
      <c r="BF288" s="107"/>
      <c r="BG288" s="107"/>
      <c r="BH288" s="107"/>
      <c r="BI288" s="107"/>
      <c r="BJ288" s="107"/>
      <c r="BK288" s="107"/>
      <c r="BL288" s="107"/>
      <c r="BQ288" s="47"/>
      <c r="BR288" s="94"/>
      <c r="BS288" s="47"/>
      <c r="BT288" s="47"/>
      <c r="BU288" s="47"/>
      <c r="BV288" s="47"/>
      <c r="BW288" s="47"/>
      <c r="BX288" s="47"/>
      <c r="BY288" s="47"/>
      <c r="BZ288" s="47"/>
      <c r="CA288" s="47"/>
      <c r="CB288" s="47"/>
      <c r="CC288" s="47"/>
      <c r="CD288" s="47"/>
      <c r="CE288" s="47"/>
      <c r="CF288" s="47"/>
      <c r="CG288" s="47"/>
    </row>
    <row r="289" spans="1:85" ht="19.5" customHeight="1" x14ac:dyDescent="0.2">
      <c r="A289" s="117"/>
      <c r="B289" s="117"/>
      <c r="C289" s="117"/>
      <c r="D289" s="117"/>
      <c r="E289" s="117"/>
      <c r="F289" s="117"/>
      <c r="G289" s="119" t="s">
        <v>49</v>
      </c>
      <c r="H289" s="119"/>
      <c r="I289" s="119"/>
      <c r="J289" s="119"/>
      <c r="K289" s="119"/>
      <c r="L289" s="119"/>
      <c r="M289" s="119"/>
      <c r="N289" s="119"/>
      <c r="O289" s="119"/>
      <c r="P289" s="119"/>
      <c r="Q289" s="119"/>
      <c r="R289" s="119"/>
      <c r="S289" s="119"/>
      <c r="T289" s="119"/>
      <c r="U289" s="119"/>
      <c r="V289" s="119"/>
      <c r="W289" s="119"/>
      <c r="X289" s="119"/>
      <c r="Y289" s="119"/>
      <c r="Z289" s="104"/>
      <c r="AA289" s="104"/>
      <c r="AB289" s="104"/>
      <c r="AC289" s="104"/>
      <c r="AD289" s="104"/>
      <c r="AE289" s="104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14"/>
      <c r="AP289" s="114"/>
      <c r="AQ289" s="114"/>
      <c r="AR289" s="114"/>
      <c r="AS289" s="114"/>
      <c r="AT289" s="114"/>
      <c r="AU289" s="114"/>
      <c r="AV289" s="114"/>
      <c r="AW289" s="108"/>
      <c r="AX289" s="108"/>
      <c r="AY289" s="108"/>
      <c r="AZ289" s="108"/>
      <c r="BA289" s="108"/>
      <c r="BB289" s="108"/>
      <c r="BC289" s="108"/>
      <c r="BD289" s="108"/>
      <c r="BE289" s="106"/>
      <c r="BF289" s="106"/>
      <c r="BG289" s="106"/>
      <c r="BH289" s="106"/>
      <c r="BI289" s="106"/>
      <c r="BJ289" s="106"/>
      <c r="BK289" s="106"/>
      <c r="BL289" s="106"/>
      <c r="BQ289" s="47"/>
      <c r="BR289" s="93"/>
      <c r="BS289" s="47"/>
      <c r="BT289" s="47"/>
      <c r="BU289" s="47"/>
      <c r="BV289" s="47"/>
      <c r="BW289" s="47"/>
      <c r="BX289" s="47"/>
      <c r="BY289" s="47"/>
      <c r="BZ289" s="47"/>
      <c r="CA289" s="47"/>
      <c r="CB289" s="47"/>
      <c r="CC289" s="47"/>
      <c r="CD289" s="47"/>
      <c r="CE289" s="47"/>
      <c r="CF289" s="47"/>
      <c r="CG289" s="47"/>
    </row>
    <row r="290" spans="1:85" ht="34.5" customHeight="1" x14ac:dyDescent="0.2">
      <c r="A290" s="117"/>
      <c r="B290" s="117"/>
      <c r="C290" s="117"/>
      <c r="D290" s="117"/>
      <c r="E290" s="117"/>
      <c r="F290" s="117"/>
      <c r="G290" s="120" t="s">
        <v>245</v>
      </c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0"/>
      <c r="X290" s="120"/>
      <c r="Y290" s="120"/>
      <c r="Z290" s="100" t="s">
        <v>46</v>
      </c>
      <c r="AA290" s="100"/>
      <c r="AB290" s="100"/>
      <c r="AC290" s="100"/>
      <c r="AD290" s="100"/>
      <c r="AE290" s="100" t="s">
        <v>56</v>
      </c>
      <c r="AF290" s="101"/>
      <c r="AG290" s="101"/>
      <c r="AH290" s="101"/>
      <c r="AI290" s="101"/>
      <c r="AJ290" s="101"/>
      <c r="AK290" s="101"/>
      <c r="AL290" s="101"/>
      <c r="AM290" s="101"/>
      <c r="AN290" s="101"/>
      <c r="AO290" s="115">
        <f>AO284/AO287/1000</f>
        <v>304.59302150245787</v>
      </c>
      <c r="AP290" s="115"/>
      <c r="AQ290" s="115"/>
      <c r="AR290" s="115"/>
      <c r="AS290" s="115"/>
      <c r="AT290" s="115"/>
      <c r="AU290" s="115"/>
      <c r="AV290" s="115"/>
      <c r="AW290" s="108"/>
      <c r="AX290" s="108"/>
      <c r="AY290" s="108"/>
      <c r="AZ290" s="108"/>
      <c r="BA290" s="108"/>
      <c r="BB290" s="108"/>
      <c r="BC290" s="108"/>
      <c r="BD290" s="108"/>
      <c r="BE290" s="106">
        <f t="shared" si="16"/>
        <v>304.59302150245787</v>
      </c>
      <c r="BF290" s="106"/>
      <c r="BG290" s="106"/>
      <c r="BH290" s="106"/>
      <c r="BI290" s="106"/>
      <c r="BJ290" s="106"/>
      <c r="BK290" s="106"/>
      <c r="BL290" s="106"/>
      <c r="BQ290" s="47"/>
      <c r="BR290" s="92"/>
      <c r="BS290" s="47"/>
      <c r="BT290" s="47"/>
      <c r="BU290" s="47"/>
      <c r="BV290" s="47"/>
      <c r="BW290" s="47"/>
      <c r="BX290" s="47"/>
      <c r="BY290" s="47"/>
      <c r="BZ290" s="47"/>
      <c r="CA290" s="47"/>
      <c r="CB290" s="47"/>
      <c r="CC290" s="47"/>
      <c r="CD290" s="47"/>
      <c r="CE290" s="47"/>
      <c r="CF290" s="47"/>
      <c r="CG290" s="47"/>
    </row>
    <row r="291" spans="1:85" ht="33.75" customHeight="1" x14ac:dyDescent="0.2">
      <c r="A291" s="117"/>
      <c r="B291" s="117"/>
      <c r="C291" s="117"/>
      <c r="D291" s="117"/>
      <c r="E291" s="117"/>
      <c r="F291" s="117"/>
      <c r="G291" s="120" t="s">
        <v>246</v>
      </c>
      <c r="H291" s="120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0"/>
      <c r="X291" s="120"/>
      <c r="Y291" s="120"/>
      <c r="Z291" s="100" t="s">
        <v>46</v>
      </c>
      <c r="AA291" s="100"/>
      <c r="AB291" s="100"/>
      <c r="AC291" s="100"/>
      <c r="AD291" s="100"/>
      <c r="AE291" s="100" t="s">
        <v>56</v>
      </c>
      <c r="AF291" s="101"/>
      <c r="AG291" s="101"/>
      <c r="AH291" s="101"/>
      <c r="AI291" s="101"/>
      <c r="AJ291" s="101"/>
      <c r="AK291" s="101"/>
      <c r="AL291" s="101"/>
      <c r="AM291" s="101"/>
      <c r="AN291" s="101"/>
      <c r="AO291" s="115">
        <f>AO285/AO288/1000</f>
        <v>159.36254980079681</v>
      </c>
      <c r="AP291" s="115"/>
      <c r="AQ291" s="115"/>
      <c r="AR291" s="115"/>
      <c r="AS291" s="115"/>
      <c r="AT291" s="115"/>
      <c r="AU291" s="115"/>
      <c r="AV291" s="115"/>
      <c r="AW291" s="108"/>
      <c r="AX291" s="108"/>
      <c r="AY291" s="108"/>
      <c r="AZ291" s="108"/>
      <c r="BA291" s="108"/>
      <c r="BB291" s="108"/>
      <c r="BC291" s="108"/>
      <c r="BD291" s="108"/>
      <c r="BE291" s="106">
        <f t="shared" si="16"/>
        <v>159.36254980079681</v>
      </c>
      <c r="BF291" s="106"/>
      <c r="BG291" s="106"/>
      <c r="BH291" s="106"/>
      <c r="BI291" s="106"/>
      <c r="BJ291" s="106"/>
      <c r="BK291" s="106"/>
      <c r="BL291" s="106"/>
      <c r="BQ291" s="47"/>
      <c r="BR291" s="95"/>
      <c r="BS291" s="47"/>
      <c r="BT291" s="47"/>
      <c r="BU291" s="47"/>
      <c r="BV291" s="47"/>
      <c r="BW291" s="47"/>
      <c r="BX291" s="47"/>
      <c r="BY291" s="47"/>
      <c r="BZ291" s="47"/>
      <c r="CA291" s="47"/>
      <c r="CB291" s="47"/>
      <c r="CC291" s="47"/>
      <c r="CD291" s="47"/>
      <c r="CE291" s="47"/>
      <c r="CF291" s="47"/>
      <c r="CG291" s="47"/>
    </row>
    <row r="292" spans="1:85" ht="19.5" customHeight="1" x14ac:dyDescent="0.2">
      <c r="A292" s="117"/>
      <c r="B292" s="117"/>
      <c r="C292" s="117"/>
      <c r="D292" s="117"/>
      <c r="E292" s="117"/>
      <c r="F292" s="117"/>
      <c r="G292" s="119" t="s">
        <v>50</v>
      </c>
      <c r="H292" s="119"/>
      <c r="I292" s="119"/>
      <c r="J292" s="119"/>
      <c r="K292" s="119"/>
      <c r="L292" s="119"/>
      <c r="M292" s="119"/>
      <c r="N292" s="119"/>
      <c r="O292" s="119"/>
      <c r="P292" s="119"/>
      <c r="Q292" s="119"/>
      <c r="R292" s="119"/>
      <c r="S292" s="119"/>
      <c r="T292" s="119"/>
      <c r="U292" s="119"/>
      <c r="V292" s="119"/>
      <c r="W292" s="119"/>
      <c r="X292" s="119"/>
      <c r="Y292" s="119"/>
      <c r="Z292" s="104"/>
      <c r="AA292" s="104"/>
      <c r="AB292" s="104"/>
      <c r="AC292" s="104"/>
      <c r="AD292" s="104"/>
      <c r="AE292" s="104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14"/>
      <c r="AP292" s="114"/>
      <c r="AQ292" s="114"/>
      <c r="AR292" s="114"/>
      <c r="AS292" s="114"/>
      <c r="AT292" s="114"/>
      <c r="AU292" s="114"/>
      <c r="AV292" s="114"/>
      <c r="AW292" s="108"/>
      <c r="AX292" s="108"/>
      <c r="AY292" s="108"/>
      <c r="AZ292" s="108"/>
      <c r="BA292" s="108"/>
      <c r="BB292" s="108"/>
      <c r="BC292" s="108"/>
      <c r="BD292" s="108"/>
      <c r="BE292" s="106"/>
      <c r="BF292" s="106"/>
      <c r="BG292" s="106"/>
      <c r="BH292" s="106"/>
      <c r="BI292" s="106"/>
      <c r="BJ292" s="106"/>
      <c r="BK292" s="106"/>
      <c r="BL292" s="106"/>
      <c r="BQ292" s="47"/>
      <c r="BR292" s="93"/>
      <c r="BS292" s="47"/>
      <c r="BT292" s="47"/>
      <c r="BU292" s="47"/>
      <c r="BV292" s="47"/>
      <c r="BW292" s="47"/>
      <c r="BX292" s="47"/>
      <c r="BY292" s="47"/>
      <c r="BZ292" s="47"/>
      <c r="CA292" s="47"/>
      <c r="CB292" s="47"/>
      <c r="CC292" s="47"/>
      <c r="CD292" s="47"/>
      <c r="CE292" s="47"/>
      <c r="CF292" s="47"/>
      <c r="CG292" s="47"/>
    </row>
    <row r="293" spans="1:85" ht="40.5" customHeight="1" x14ac:dyDescent="0.2">
      <c r="A293" s="117"/>
      <c r="B293" s="117"/>
      <c r="C293" s="117"/>
      <c r="D293" s="117"/>
      <c r="E293" s="117"/>
      <c r="F293" s="117"/>
      <c r="G293" s="118" t="s">
        <v>247</v>
      </c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00" t="s">
        <v>51</v>
      </c>
      <c r="AA293" s="100"/>
      <c r="AB293" s="100"/>
      <c r="AC293" s="100"/>
      <c r="AD293" s="100"/>
      <c r="AE293" s="100" t="s">
        <v>56</v>
      </c>
      <c r="AF293" s="101"/>
      <c r="AG293" s="101"/>
      <c r="AH293" s="101"/>
      <c r="AI293" s="101"/>
      <c r="AJ293" s="101"/>
      <c r="AK293" s="101"/>
      <c r="AL293" s="101"/>
      <c r="AM293" s="101"/>
      <c r="AN293" s="101"/>
      <c r="AO293" s="110">
        <f>(AO287+AO288)/3636.828*100</f>
        <v>2.2920798014093604</v>
      </c>
      <c r="AP293" s="110"/>
      <c r="AQ293" s="110"/>
      <c r="AR293" s="110"/>
      <c r="AS293" s="110"/>
      <c r="AT293" s="110"/>
      <c r="AU293" s="110"/>
      <c r="AV293" s="110"/>
      <c r="AW293" s="108"/>
      <c r="AX293" s="108"/>
      <c r="AY293" s="108"/>
      <c r="AZ293" s="108"/>
      <c r="BA293" s="108"/>
      <c r="BB293" s="108"/>
      <c r="BC293" s="108"/>
      <c r="BD293" s="108"/>
      <c r="BE293" s="107">
        <f t="shared" si="16"/>
        <v>2.2920798014093604</v>
      </c>
      <c r="BF293" s="107"/>
      <c r="BG293" s="107"/>
      <c r="BH293" s="107"/>
      <c r="BI293" s="107"/>
      <c r="BJ293" s="107"/>
      <c r="BK293" s="107"/>
      <c r="BL293" s="107"/>
      <c r="BQ293" s="47"/>
      <c r="BR293" s="47"/>
      <c r="BS293" s="47"/>
      <c r="BT293" s="47"/>
      <c r="BU293" s="47"/>
      <c r="BV293" s="47"/>
      <c r="BW293" s="47"/>
      <c r="BX293" s="47"/>
      <c r="BY293" s="47"/>
      <c r="BZ293" s="47"/>
      <c r="CA293" s="47"/>
      <c r="CB293" s="47"/>
      <c r="CC293" s="47"/>
      <c r="CD293" s="47"/>
      <c r="CE293" s="47"/>
      <c r="CF293" s="47"/>
      <c r="CG293" s="47"/>
    </row>
    <row r="294" spans="1:85" ht="7.5" customHeight="1" x14ac:dyDescent="0.2">
      <c r="A294" s="35"/>
      <c r="B294" s="35"/>
      <c r="C294" s="35"/>
      <c r="D294" s="35"/>
      <c r="E294" s="35"/>
      <c r="F294" s="35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6"/>
      <c r="AA294" s="96"/>
      <c r="AB294" s="96"/>
      <c r="AC294" s="96"/>
      <c r="AD294" s="96"/>
      <c r="AE294" s="96"/>
      <c r="AF294" s="97"/>
      <c r="AG294" s="97"/>
      <c r="AH294" s="97"/>
      <c r="AI294" s="97"/>
      <c r="AJ294" s="97"/>
      <c r="AK294" s="97"/>
      <c r="AL294" s="97"/>
      <c r="AM294" s="97"/>
      <c r="AN294" s="97"/>
      <c r="AO294" s="98"/>
      <c r="AP294" s="98"/>
      <c r="AQ294" s="98"/>
      <c r="AR294" s="98"/>
      <c r="AS294" s="98"/>
      <c r="AT294" s="98"/>
      <c r="AU294" s="98"/>
      <c r="AV294" s="98"/>
      <c r="AW294" s="90"/>
      <c r="AX294" s="90"/>
      <c r="AY294" s="90"/>
      <c r="AZ294" s="90"/>
      <c r="BA294" s="90"/>
      <c r="BB294" s="90"/>
      <c r="BC294" s="90"/>
      <c r="BD294" s="90"/>
      <c r="BE294" s="49"/>
      <c r="BF294" s="49"/>
      <c r="BG294" s="49"/>
      <c r="BH294" s="49"/>
      <c r="BI294" s="49"/>
      <c r="BJ294" s="49"/>
      <c r="BK294" s="49"/>
      <c r="BL294" s="49"/>
      <c r="BQ294" s="47"/>
      <c r="BR294" s="47"/>
      <c r="BS294" s="47"/>
      <c r="BT294" s="47"/>
      <c r="BU294" s="47"/>
      <c r="BV294" s="47"/>
      <c r="BW294" s="47"/>
      <c r="BX294" s="47"/>
      <c r="BY294" s="47"/>
      <c r="BZ294" s="47"/>
      <c r="CA294" s="47"/>
      <c r="CB294" s="47"/>
      <c r="CC294" s="47"/>
      <c r="CD294" s="47"/>
      <c r="CE294" s="47"/>
      <c r="CF294" s="47"/>
      <c r="CG294" s="47"/>
    </row>
    <row r="295" spans="1:85" ht="6.75" customHeight="1" x14ac:dyDescent="0.2">
      <c r="G295" s="43"/>
      <c r="H295" s="43"/>
      <c r="I295" s="43"/>
      <c r="J295" s="43"/>
      <c r="K295" s="43"/>
      <c r="L295" s="43"/>
      <c r="M295" s="43"/>
      <c r="N295" s="43"/>
      <c r="O295" s="43"/>
      <c r="BQ295" s="47"/>
      <c r="BR295" s="47"/>
      <c r="BS295" s="47"/>
      <c r="BT295" s="47"/>
      <c r="BU295" s="47"/>
      <c r="BV295" s="47"/>
      <c r="BW295" s="47"/>
      <c r="BX295" s="47"/>
      <c r="BY295" s="47"/>
      <c r="BZ295" s="47"/>
      <c r="CA295" s="47"/>
      <c r="CB295" s="47"/>
      <c r="CC295" s="47"/>
      <c r="CD295" s="47"/>
      <c r="CE295" s="47"/>
      <c r="CF295" s="47"/>
      <c r="CG295" s="47"/>
    </row>
    <row r="296" spans="1:85" ht="31.5" customHeight="1" x14ac:dyDescent="0.25">
      <c r="A296" s="254" t="s">
        <v>196</v>
      </c>
      <c r="B296" s="254"/>
      <c r="C296" s="254"/>
      <c r="D296" s="254"/>
      <c r="E296" s="254"/>
      <c r="F296" s="254"/>
      <c r="G296" s="254"/>
      <c r="H296" s="254"/>
      <c r="I296" s="254"/>
      <c r="J296" s="254"/>
      <c r="K296" s="254"/>
      <c r="L296" s="254"/>
      <c r="M296" s="254"/>
      <c r="N296" s="254"/>
      <c r="O296" s="254"/>
      <c r="P296" s="254"/>
      <c r="Q296" s="254"/>
      <c r="R296" s="254"/>
      <c r="S296" s="254"/>
      <c r="T296" s="254"/>
      <c r="U296" s="254"/>
      <c r="V296" s="254"/>
      <c r="W296" s="82"/>
      <c r="X296" s="79"/>
      <c r="Y296" s="79"/>
      <c r="Z296" s="79"/>
      <c r="AA296" s="79"/>
      <c r="AB296" s="79"/>
      <c r="AC296" s="79"/>
      <c r="AD296" s="79"/>
      <c r="AE296" s="81"/>
      <c r="AF296" s="81"/>
      <c r="AG296" s="81"/>
      <c r="AH296" s="81"/>
      <c r="AI296" s="81"/>
      <c r="AJ296" s="81"/>
      <c r="AK296" s="81"/>
      <c r="AL296" s="81"/>
      <c r="AM296" s="81"/>
      <c r="AN296" s="80"/>
      <c r="AO296" s="266" t="s">
        <v>197</v>
      </c>
      <c r="AP296" s="267"/>
      <c r="AQ296" s="267"/>
      <c r="AR296" s="267"/>
      <c r="AS296" s="267"/>
      <c r="AT296" s="267"/>
      <c r="AU296" s="267"/>
      <c r="AV296" s="267"/>
      <c r="AW296" s="267"/>
      <c r="AX296" s="267"/>
      <c r="AY296" s="267"/>
      <c r="AZ296" s="267"/>
      <c r="BA296" s="267"/>
      <c r="BB296" s="267"/>
      <c r="BC296" s="267"/>
      <c r="BD296" s="267"/>
      <c r="BE296" s="267"/>
      <c r="BF296" s="267"/>
      <c r="BG296" s="267"/>
    </row>
    <row r="297" spans="1:85" ht="12.75" customHeight="1" x14ac:dyDescent="0.2">
      <c r="W297" s="260" t="s">
        <v>5</v>
      </c>
      <c r="X297" s="260"/>
      <c r="Y297" s="260"/>
      <c r="Z297" s="260"/>
      <c r="AA297" s="260"/>
      <c r="AB297" s="260"/>
      <c r="AC297" s="260"/>
      <c r="AD297" s="260"/>
      <c r="AE297" s="260"/>
      <c r="AF297" s="260"/>
      <c r="AG297" s="260"/>
      <c r="AH297" s="260"/>
      <c r="AI297" s="260"/>
      <c r="AJ297" s="260"/>
      <c r="AK297" s="260"/>
      <c r="AL297" s="260"/>
      <c r="AM297" s="260"/>
      <c r="AO297" s="265" t="s">
        <v>162</v>
      </c>
      <c r="AP297" s="265"/>
      <c r="AQ297" s="265"/>
      <c r="AR297" s="265"/>
      <c r="AS297" s="265"/>
      <c r="AT297" s="265"/>
      <c r="AU297" s="265"/>
      <c r="AV297" s="265"/>
      <c r="AW297" s="265"/>
      <c r="AX297" s="265"/>
      <c r="AY297" s="265"/>
      <c r="AZ297" s="265"/>
      <c r="BA297" s="265"/>
      <c r="BB297" s="265"/>
      <c r="BC297" s="265"/>
      <c r="BD297" s="265"/>
      <c r="BE297" s="265"/>
      <c r="BF297" s="265"/>
      <c r="BG297" s="265"/>
    </row>
    <row r="298" spans="1:85" ht="15.75" customHeight="1" x14ac:dyDescent="0.2">
      <c r="A298" s="253" t="s">
        <v>3</v>
      </c>
      <c r="B298" s="253"/>
      <c r="C298" s="253"/>
      <c r="D298" s="253"/>
      <c r="E298" s="253"/>
      <c r="F298" s="253"/>
    </row>
    <row r="299" spans="1:85" ht="17.25" customHeight="1" x14ac:dyDescent="0.25">
      <c r="A299" s="252" t="s">
        <v>53</v>
      </c>
      <c r="B299" s="252"/>
      <c r="C299" s="252"/>
      <c r="D299" s="252"/>
      <c r="E299" s="252"/>
      <c r="F299" s="252"/>
      <c r="G299" s="252"/>
      <c r="H299" s="252"/>
      <c r="I299" s="252"/>
      <c r="J299" s="252"/>
      <c r="K299" s="252"/>
      <c r="L299" s="252"/>
      <c r="M299" s="252"/>
      <c r="N299" s="252"/>
      <c r="O299" s="252"/>
      <c r="P299" s="252"/>
      <c r="Q299" s="252"/>
      <c r="R299" s="252"/>
      <c r="S299" s="252"/>
      <c r="T299" s="252"/>
      <c r="U299" s="252"/>
      <c r="V299" s="252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</row>
    <row r="300" spans="1:85" ht="15.75" customHeight="1" x14ac:dyDescent="0.2">
      <c r="A300" s="52" t="s">
        <v>30</v>
      </c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</row>
    <row r="301" spans="1:85" ht="6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</row>
    <row r="302" spans="1:85" ht="21" customHeight="1" x14ac:dyDescent="0.25">
      <c r="A302" s="258" t="s">
        <v>225</v>
      </c>
      <c r="B302" s="259"/>
      <c r="C302" s="259"/>
      <c r="D302" s="259"/>
      <c r="E302" s="259"/>
      <c r="F302" s="259"/>
      <c r="G302" s="259"/>
      <c r="H302" s="259"/>
      <c r="I302" s="259"/>
      <c r="J302" s="259"/>
      <c r="K302" s="259"/>
      <c r="L302" s="259"/>
      <c r="M302" s="259"/>
      <c r="N302" s="259"/>
      <c r="O302" s="259"/>
      <c r="P302" s="259"/>
      <c r="Q302" s="259"/>
      <c r="R302" s="259"/>
      <c r="S302" s="259"/>
      <c r="T302" s="259"/>
      <c r="U302" s="259"/>
      <c r="V302" s="259"/>
      <c r="W302" s="145"/>
      <c r="X302" s="145"/>
      <c r="Y302" s="145"/>
      <c r="Z302" s="145"/>
      <c r="AA302" s="145"/>
      <c r="AB302" s="145"/>
      <c r="AC302" s="145"/>
      <c r="AD302" s="145"/>
      <c r="AE302" s="145"/>
      <c r="AF302" s="145"/>
      <c r="AG302" s="145"/>
      <c r="AH302" s="145"/>
      <c r="AI302" s="145"/>
      <c r="AJ302" s="145"/>
      <c r="AK302" s="145"/>
      <c r="AL302" s="145"/>
      <c r="AM302" s="145"/>
      <c r="AN302" s="89"/>
      <c r="AO302" s="266" t="s">
        <v>226</v>
      </c>
      <c r="AP302" s="267"/>
      <c r="AQ302" s="267"/>
      <c r="AR302" s="267"/>
      <c r="AS302" s="267"/>
      <c r="AT302" s="267"/>
      <c r="AU302" s="267"/>
      <c r="AV302" s="267"/>
      <c r="AW302" s="267"/>
      <c r="AX302" s="267"/>
      <c r="AY302" s="267"/>
      <c r="AZ302" s="267"/>
      <c r="BA302" s="267"/>
      <c r="BB302" s="267"/>
      <c r="BC302" s="267"/>
      <c r="BD302" s="267"/>
      <c r="BE302" s="267"/>
      <c r="BF302" s="267"/>
      <c r="BG302" s="267"/>
    </row>
    <row r="303" spans="1:85" x14ac:dyDescent="0.2">
      <c r="W303" s="260" t="s">
        <v>5</v>
      </c>
      <c r="X303" s="260"/>
      <c r="Y303" s="260"/>
      <c r="Z303" s="260"/>
      <c r="AA303" s="260"/>
      <c r="AB303" s="260"/>
      <c r="AC303" s="260"/>
      <c r="AD303" s="260"/>
      <c r="AE303" s="260"/>
      <c r="AF303" s="260"/>
      <c r="AG303" s="260"/>
      <c r="AH303" s="260"/>
      <c r="AI303" s="260"/>
      <c r="AJ303" s="260"/>
      <c r="AK303" s="260"/>
      <c r="AL303" s="260"/>
      <c r="AM303" s="260"/>
      <c r="AO303" s="265" t="s">
        <v>162</v>
      </c>
      <c r="AP303" s="265"/>
      <c r="AQ303" s="265"/>
      <c r="AR303" s="265"/>
      <c r="AS303" s="265"/>
      <c r="AT303" s="265"/>
      <c r="AU303" s="265"/>
      <c r="AV303" s="265"/>
      <c r="AW303" s="265"/>
      <c r="AX303" s="265"/>
      <c r="AY303" s="265"/>
      <c r="AZ303" s="265"/>
      <c r="BA303" s="265"/>
      <c r="BB303" s="265"/>
      <c r="BC303" s="265"/>
      <c r="BD303" s="265"/>
      <c r="BE303" s="265"/>
      <c r="BF303" s="265"/>
      <c r="BG303" s="265"/>
    </row>
    <row r="304" spans="1:85" ht="12.75" customHeight="1" x14ac:dyDescent="0.2">
      <c r="A304" s="257">
        <f>AO7</f>
        <v>45596</v>
      </c>
      <c r="B304" s="257"/>
      <c r="C304" s="257"/>
      <c r="D304" s="257"/>
      <c r="E304" s="257"/>
      <c r="F304" s="257"/>
      <c r="G304" s="257"/>
      <c r="H304" s="257"/>
    </row>
    <row r="305" spans="1:17" ht="16.5" customHeight="1" x14ac:dyDescent="0.2">
      <c r="A305" s="256" t="s">
        <v>28</v>
      </c>
      <c r="B305" s="256"/>
      <c r="C305" s="256"/>
      <c r="D305" s="256"/>
      <c r="E305" s="256"/>
      <c r="F305" s="256"/>
      <c r="G305" s="256"/>
      <c r="H305" s="256"/>
      <c r="I305" s="54"/>
      <c r="J305" s="54"/>
      <c r="K305" s="54"/>
      <c r="L305" s="54"/>
      <c r="M305" s="54"/>
      <c r="N305" s="54"/>
      <c r="O305" s="54"/>
      <c r="P305" s="54"/>
      <c r="Q305" s="54"/>
    </row>
    <row r="306" spans="1:17" ht="13.5" customHeight="1" x14ac:dyDescent="0.2">
      <c r="A306" s="1" t="s">
        <v>29</v>
      </c>
    </row>
  </sheetData>
  <mergeCells count="1590">
    <mergeCell ref="AO180:AV180"/>
    <mergeCell ref="AE141:AN141"/>
    <mergeCell ref="Z162:AD162"/>
    <mergeCell ref="AE179:AN179"/>
    <mergeCell ref="AE178:AN178"/>
    <mergeCell ref="Z104:AD104"/>
    <mergeCell ref="AO141:AV141"/>
    <mergeCell ref="AO136:AV136"/>
    <mergeCell ref="AE165:AN165"/>
    <mergeCell ref="AE168:AN168"/>
    <mergeCell ref="AW141:BD141"/>
    <mergeCell ref="D62:AB62"/>
    <mergeCell ref="AE98:AN98"/>
    <mergeCell ref="D67:AB67"/>
    <mergeCell ref="AW81:BD81"/>
    <mergeCell ref="BE140:BL140"/>
    <mergeCell ref="AE105:AN105"/>
    <mergeCell ref="Z105:AD105"/>
    <mergeCell ref="AW136:BD136"/>
    <mergeCell ref="BE136:BL136"/>
    <mergeCell ref="Z170:AD170"/>
    <mergeCell ref="A141:F141"/>
    <mergeCell ref="G141:Y141"/>
    <mergeCell ref="Z141:AD141"/>
    <mergeCell ref="G136:Y136"/>
    <mergeCell ref="G179:Y179"/>
    <mergeCell ref="Z176:AD176"/>
    <mergeCell ref="G172:Y172"/>
    <mergeCell ref="A153:F153"/>
    <mergeCell ref="A152:F152"/>
    <mergeCell ref="A214:F214"/>
    <mergeCell ref="G219:Y219"/>
    <mergeCell ref="G214:Y214"/>
    <mergeCell ref="G215:Y215"/>
    <mergeCell ref="AE214:AN214"/>
    <mergeCell ref="A180:F180"/>
    <mergeCell ref="A189:F189"/>
    <mergeCell ref="Z187:AD187"/>
    <mergeCell ref="G180:Y180"/>
    <mergeCell ref="A183:F183"/>
    <mergeCell ref="AE224:AN224"/>
    <mergeCell ref="G189:Y189"/>
    <mergeCell ref="AE193:AN193"/>
    <mergeCell ref="AE199:AN199"/>
    <mergeCell ref="AE201:AN201"/>
    <mergeCell ref="Z173:AD173"/>
    <mergeCell ref="G182:Y182"/>
    <mergeCell ref="G184:Y184"/>
    <mergeCell ref="Z186:AD186"/>
    <mergeCell ref="G186:Y186"/>
    <mergeCell ref="AO194:AV194"/>
    <mergeCell ref="AW194:BD194"/>
    <mergeCell ref="AO182:AV182"/>
    <mergeCell ref="G188:Y188"/>
    <mergeCell ref="AE177:AN177"/>
    <mergeCell ref="Z167:AD167"/>
    <mergeCell ref="AO174:AV174"/>
    <mergeCell ref="Z175:AD175"/>
    <mergeCell ref="Z177:AD177"/>
    <mergeCell ref="G178:Y178"/>
    <mergeCell ref="BE231:BL231"/>
    <mergeCell ref="AW230:BD230"/>
    <mergeCell ref="AW231:BD231"/>
    <mergeCell ref="BE212:BL212"/>
    <mergeCell ref="BE224:BL224"/>
    <mergeCell ref="AW198:BD198"/>
    <mergeCell ref="BE218:BL218"/>
    <mergeCell ref="AW199:BD199"/>
    <mergeCell ref="BE202:BL202"/>
    <mergeCell ref="BE208:BL208"/>
    <mergeCell ref="AW180:BD180"/>
    <mergeCell ref="BE180:BL180"/>
    <mergeCell ref="AW205:BD205"/>
    <mergeCell ref="BE206:BL206"/>
    <mergeCell ref="BE203:BL203"/>
    <mergeCell ref="AO197:AV197"/>
    <mergeCell ref="BE194:BL194"/>
    <mergeCell ref="BE197:BL197"/>
    <mergeCell ref="AW202:BD202"/>
    <mergeCell ref="BE187:BL187"/>
    <mergeCell ref="A241:F241"/>
    <mergeCell ref="A236:F236"/>
    <mergeCell ref="A238:F238"/>
    <mergeCell ref="G236:Y236"/>
    <mergeCell ref="G240:Y240"/>
    <mergeCell ref="G238:Y238"/>
    <mergeCell ref="G239:Y239"/>
    <mergeCell ref="Z240:AD240"/>
    <mergeCell ref="G233:Y233"/>
    <mergeCell ref="G241:Y241"/>
    <mergeCell ref="AO235:AV235"/>
    <mergeCell ref="AO244:AV244"/>
    <mergeCell ref="AO240:AV240"/>
    <mergeCell ref="Z243:AD243"/>
    <mergeCell ref="Z242:AD242"/>
    <mergeCell ref="Z241:AD241"/>
    <mergeCell ref="AO241:AV241"/>
    <mergeCell ref="G232:Y232"/>
    <mergeCell ref="A229:F229"/>
    <mergeCell ref="A228:F228"/>
    <mergeCell ref="AO134:AV134"/>
    <mergeCell ref="A232:F232"/>
    <mergeCell ref="G229:Y229"/>
    <mergeCell ref="A227:F227"/>
    <mergeCell ref="G230:Y230"/>
    <mergeCell ref="AE202:AN202"/>
    <mergeCell ref="AE232:AN232"/>
    <mergeCell ref="BE131:BL131"/>
    <mergeCell ref="AE129:AN129"/>
    <mergeCell ref="BE102:BL102"/>
    <mergeCell ref="BE104:BL104"/>
    <mergeCell ref="BE105:BL105"/>
    <mergeCell ref="BE135:BL135"/>
    <mergeCell ref="BE126:BL126"/>
    <mergeCell ref="BE119:BL119"/>
    <mergeCell ref="AW131:BD131"/>
    <mergeCell ref="AE122:AN122"/>
    <mergeCell ref="AW130:BD130"/>
    <mergeCell ref="AE138:AN138"/>
    <mergeCell ref="AW138:BD138"/>
    <mergeCell ref="AW133:BD133"/>
    <mergeCell ref="AO135:AV135"/>
    <mergeCell ref="AE136:AN136"/>
    <mergeCell ref="AW132:BD132"/>
    <mergeCell ref="AE130:AN130"/>
    <mergeCell ref="BE81:BL81"/>
    <mergeCell ref="AO82:AV82"/>
    <mergeCell ref="Z125:AD125"/>
    <mergeCell ref="Z161:AD161"/>
    <mergeCell ref="Z154:AD154"/>
    <mergeCell ref="Z106:AD106"/>
    <mergeCell ref="BE139:BL139"/>
    <mergeCell ref="AE127:AN127"/>
    <mergeCell ref="BE138:BL138"/>
    <mergeCell ref="BE130:BL130"/>
    <mergeCell ref="Z120:AD120"/>
    <mergeCell ref="AE120:AN120"/>
    <mergeCell ref="G165:Y165"/>
    <mergeCell ref="Z165:AD165"/>
    <mergeCell ref="AE170:AN170"/>
    <mergeCell ref="G174:Y174"/>
    <mergeCell ref="G170:Y170"/>
    <mergeCell ref="G167:Y167"/>
    <mergeCell ref="G171:Y171"/>
    <mergeCell ref="Z168:AD168"/>
    <mergeCell ref="A178:F178"/>
    <mergeCell ref="G173:Y173"/>
    <mergeCell ref="A185:F185"/>
    <mergeCell ref="G185:Y185"/>
    <mergeCell ref="Z174:AD174"/>
    <mergeCell ref="Z179:AD179"/>
    <mergeCell ref="A184:F184"/>
    <mergeCell ref="A181:F181"/>
    <mergeCell ref="Z181:AD181"/>
    <mergeCell ref="Z182:AD182"/>
    <mergeCell ref="A186:F186"/>
    <mergeCell ref="Z188:AD188"/>
    <mergeCell ref="AO199:AV199"/>
    <mergeCell ref="AW201:BD201"/>
    <mergeCell ref="BE200:BL200"/>
    <mergeCell ref="AW200:BD200"/>
    <mergeCell ref="AO200:AV200"/>
    <mergeCell ref="BE201:BL201"/>
    <mergeCell ref="BE198:BL198"/>
    <mergeCell ref="Z190:AD190"/>
    <mergeCell ref="AW204:BD204"/>
    <mergeCell ref="BE199:BL199"/>
    <mergeCell ref="BE205:BL205"/>
    <mergeCell ref="AW203:BD203"/>
    <mergeCell ref="AW197:BD197"/>
    <mergeCell ref="AW206:BD206"/>
    <mergeCell ref="BE204:BL204"/>
    <mergeCell ref="BE209:BL209"/>
    <mergeCell ref="BE210:BL210"/>
    <mergeCell ref="AW210:BD210"/>
    <mergeCell ref="BE211:BL211"/>
    <mergeCell ref="AO210:AV210"/>
    <mergeCell ref="AW211:BD211"/>
    <mergeCell ref="AW212:BD212"/>
    <mergeCell ref="AE211:AN211"/>
    <mergeCell ref="AO208:AV208"/>
    <mergeCell ref="AO209:AV209"/>
    <mergeCell ref="AW208:BD208"/>
    <mergeCell ref="AO216:AV216"/>
    <mergeCell ref="AW216:BD216"/>
    <mergeCell ref="AO214:AV214"/>
    <mergeCell ref="AE216:AN216"/>
    <mergeCell ref="AW209:BD209"/>
    <mergeCell ref="AO218:AV218"/>
    <mergeCell ref="AW224:BD224"/>
    <mergeCell ref="AW223:BD223"/>
    <mergeCell ref="AO224:AV224"/>
    <mergeCell ref="G228:Y228"/>
    <mergeCell ref="Z227:AD227"/>
    <mergeCell ref="Z218:AD218"/>
    <mergeCell ref="AE218:AN218"/>
    <mergeCell ref="G227:Y227"/>
    <mergeCell ref="G224:Y224"/>
    <mergeCell ref="Z224:AD224"/>
    <mergeCell ref="G220:Y220"/>
    <mergeCell ref="Z222:AD222"/>
    <mergeCell ref="AE222:AN222"/>
    <mergeCell ref="BE213:BL213"/>
    <mergeCell ref="AO219:AV219"/>
    <mergeCell ref="AW213:BD213"/>
    <mergeCell ref="BE223:BL223"/>
    <mergeCell ref="BE214:BL214"/>
    <mergeCell ref="AW214:BD214"/>
    <mergeCell ref="BE216:BL216"/>
    <mergeCell ref="BE215:BL215"/>
    <mergeCell ref="AW221:BD221"/>
    <mergeCell ref="AO213:AV213"/>
    <mergeCell ref="Z231:AD231"/>
    <mergeCell ref="AW232:BD232"/>
    <mergeCell ref="AW220:BD220"/>
    <mergeCell ref="AW227:BD227"/>
    <mergeCell ref="AW219:BD219"/>
    <mergeCell ref="AO232:AV232"/>
    <mergeCell ref="AW233:BD233"/>
    <mergeCell ref="AE239:AN239"/>
    <mergeCell ref="A234:BL234"/>
    <mergeCell ref="AE238:AN238"/>
    <mergeCell ref="AE236:AN236"/>
    <mergeCell ref="AW235:BD235"/>
    <mergeCell ref="G235:Y235"/>
    <mergeCell ref="Z233:AD233"/>
    <mergeCell ref="Z235:AD235"/>
    <mergeCell ref="Z238:AD238"/>
    <mergeCell ref="A235:F235"/>
    <mergeCell ref="Z239:AD239"/>
    <mergeCell ref="Z236:AD236"/>
    <mergeCell ref="AO233:AV233"/>
    <mergeCell ref="BE222:BL222"/>
    <mergeCell ref="BE217:BL217"/>
    <mergeCell ref="BE219:BL219"/>
    <mergeCell ref="AW222:BD222"/>
    <mergeCell ref="BE221:BL221"/>
    <mergeCell ref="BE225:BL225"/>
    <mergeCell ref="AW218:BD218"/>
    <mergeCell ref="AW217:BD217"/>
    <mergeCell ref="BE227:BL227"/>
    <mergeCell ref="BE228:BL228"/>
    <mergeCell ref="AW229:BD229"/>
    <mergeCell ref="BE229:BL229"/>
    <mergeCell ref="AW228:BD228"/>
    <mergeCell ref="AW225:BD225"/>
    <mergeCell ref="BE220:BL220"/>
    <mergeCell ref="AW226:BD226"/>
    <mergeCell ref="BE226:BL226"/>
    <mergeCell ref="AE242:AN242"/>
    <mergeCell ref="AE233:AN233"/>
    <mergeCell ref="AE240:AN240"/>
    <mergeCell ref="AO231:AV231"/>
    <mergeCell ref="AO229:AV229"/>
    <mergeCell ref="AO239:AV239"/>
    <mergeCell ref="AO236:AV236"/>
    <mergeCell ref="AO230:AV230"/>
    <mergeCell ref="AE229:AN229"/>
    <mergeCell ref="AO242:AV242"/>
    <mergeCell ref="AW236:BD236"/>
    <mergeCell ref="G237:BL237"/>
    <mergeCell ref="AE244:AN244"/>
    <mergeCell ref="AO246:AV246"/>
    <mergeCell ref="Z244:AD244"/>
    <mergeCell ref="AO243:AV243"/>
    <mergeCell ref="AE241:AN241"/>
    <mergeCell ref="AE243:AN243"/>
    <mergeCell ref="AW241:BD241"/>
    <mergeCell ref="AW240:BD240"/>
    <mergeCell ref="Z232:AD232"/>
    <mergeCell ref="G231:Y231"/>
    <mergeCell ref="AE235:AN235"/>
    <mergeCell ref="AW238:BD238"/>
    <mergeCell ref="BE239:BL239"/>
    <mergeCell ref="BE238:BL238"/>
    <mergeCell ref="BE232:BL232"/>
    <mergeCell ref="BE236:BL236"/>
    <mergeCell ref="AW239:BD239"/>
    <mergeCell ref="AO238:AV238"/>
    <mergeCell ref="AW255:BD255"/>
    <mergeCell ref="BE246:BL246"/>
    <mergeCell ref="BE252:BL252"/>
    <mergeCell ref="BE243:BL243"/>
    <mergeCell ref="AW247:BD247"/>
    <mergeCell ref="BE251:BL251"/>
    <mergeCell ref="AW248:BD248"/>
    <mergeCell ref="AW249:BD249"/>
    <mergeCell ref="BE248:BL248"/>
    <mergeCell ref="BE254:BL254"/>
    <mergeCell ref="BE241:BL241"/>
    <mergeCell ref="BE240:BL240"/>
    <mergeCell ref="BE242:BL242"/>
    <mergeCell ref="AO255:AV255"/>
    <mergeCell ref="AW252:BD252"/>
    <mergeCell ref="AW253:BD253"/>
    <mergeCell ref="AO251:AV251"/>
    <mergeCell ref="AO245:AV245"/>
    <mergeCell ref="AW246:BD246"/>
    <mergeCell ref="AO253:AV253"/>
    <mergeCell ref="AO254:AV254"/>
    <mergeCell ref="BE235:BL235"/>
    <mergeCell ref="BE233:BL233"/>
    <mergeCell ref="AE256:AN256"/>
    <mergeCell ref="G262:Y262"/>
    <mergeCell ref="Z262:AD262"/>
    <mergeCell ref="BE244:BL244"/>
    <mergeCell ref="BE253:BL253"/>
    <mergeCell ref="BE245:BL245"/>
    <mergeCell ref="BE249:BL249"/>
    <mergeCell ref="BE247:BL247"/>
    <mergeCell ref="AO260:AV260"/>
    <mergeCell ref="AW260:BD260"/>
    <mergeCell ref="BE257:BL257"/>
    <mergeCell ref="AO247:AV247"/>
    <mergeCell ref="AW251:BD251"/>
    <mergeCell ref="AW258:BD258"/>
    <mergeCell ref="BE258:BL258"/>
    <mergeCell ref="BE260:BL260"/>
    <mergeCell ref="BE263:BL263"/>
    <mergeCell ref="G263:Y263"/>
    <mergeCell ref="Z263:AD263"/>
    <mergeCell ref="BE261:BL261"/>
    <mergeCell ref="BE266:BL266"/>
    <mergeCell ref="AO262:AV262"/>
    <mergeCell ref="AW263:BD263"/>
    <mergeCell ref="G264:Y264"/>
    <mergeCell ref="Z264:AD264"/>
    <mergeCell ref="AE264:AN264"/>
    <mergeCell ref="Z260:AD260"/>
    <mergeCell ref="AO266:AV266"/>
    <mergeCell ref="AW268:BD268"/>
    <mergeCell ref="AW254:BD254"/>
    <mergeCell ref="AE254:AN254"/>
    <mergeCell ref="AE262:AN262"/>
    <mergeCell ref="AW259:BD259"/>
    <mergeCell ref="Z257:AD257"/>
    <mergeCell ref="Z255:AD255"/>
    <mergeCell ref="AE257:AN257"/>
    <mergeCell ref="BE259:BL259"/>
    <mergeCell ref="AW256:BD256"/>
    <mergeCell ref="AO256:AV256"/>
    <mergeCell ref="AW262:BD262"/>
    <mergeCell ref="BE262:BL262"/>
    <mergeCell ref="AO259:AV259"/>
    <mergeCell ref="G254:Y254"/>
    <mergeCell ref="Z254:AD254"/>
    <mergeCell ref="AE252:AN252"/>
    <mergeCell ref="Z247:AD247"/>
    <mergeCell ref="AE248:AN248"/>
    <mergeCell ref="G248:Y248"/>
    <mergeCell ref="G253:AN253"/>
    <mergeCell ref="G251:Y251"/>
    <mergeCell ref="Z252:AD252"/>
    <mergeCell ref="Z251:AD251"/>
    <mergeCell ref="AE251:AN251"/>
    <mergeCell ref="G252:Y252"/>
    <mergeCell ref="Z249:AD249"/>
    <mergeCell ref="Z245:AD245"/>
    <mergeCell ref="Z246:AD246"/>
    <mergeCell ref="AE247:AN247"/>
    <mergeCell ref="AE246:AN246"/>
    <mergeCell ref="AE245:AN245"/>
    <mergeCell ref="G247:Y247"/>
    <mergeCell ref="Z248:AD248"/>
    <mergeCell ref="A256:F256"/>
    <mergeCell ref="A255:F255"/>
    <mergeCell ref="A261:F261"/>
    <mergeCell ref="A259:F259"/>
    <mergeCell ref="Z256:AD256"/>
    <mergeCell ref="AE255:AN255"/>
    <mergeCell ref="G260:Y260"/>
    <mergeCell ref="Z259:AD259"/>
    <mergeCell ref="G256:Y256"/>
    <mergeCell ref="G259:Y259"/>
    <mergeCell ref="G246:Y246"/>
    <mergeCell ref="G257:Y257"/>
    <mergeCell ref="A253:F253"/>
    <mergeCell ref="G249:Y249"/>
    <mergeCell ref="G245:Y245"/>
    <mergeCell ref="A263:F263"/>
    <mergeCell ref="A260:F260"/>
    <mergeCell ref="A251:F251"/>
    <mergeCell ref="A252:F252"/>
    <mergeCell ref="A254:F254"/>
    <mergeCell ref="G255:Y255"/>
    <mergeCell ref="A237:F237"/>
    <mergeCell ref="A239:F239"/>
    <mergeCell ref="A248:F248"/>
    <mergeCell ref="A246:F246"/>
    <mergeCell ref="G244:Y244"/>
    <mergeCell ref="A240:F240"/>
    <mergeCell ref="A244:F244"/>
    <mergeCell ref="A245:F245"/>
    <mergeCell ref="A249:F249"/>
    <mergeCell ref="A226:F226"/>
    <mergeCell ref="G221:Y221"/>
    <mergeCell ref="A221:F221"/>
    <mergeCell ref="G225:Y225"/>
    <mergeCell ref="G226:Y226"/>
    <mergeCell ref="A222:F222"/>
    <mergeCell ref="G222:Y222"/>
    <mergeCell ref="A225:F225"/>
    <mergeCell ref="A224:F224"/>
    <mergeCell ref="Z216:AD216"/>
    <mergeCell ref="A220:F220"/>
    <mergeCell ref="Z217:AD217"/>
    <mergeCell ref="G217:Y217"/>
    <mergeCell ref="G216:Y216"/>
    <mergeCell ref="A218:F218"/>
    <mergeCell ref="G218:Y218"/>
    <mergeCell ref="A216:F216"/>
    <mergeCell ref="A219:F219"/>
    <mergeCell ref="Z220:AD220"/>
    <mergeCell ref="A203:F203"/>
    <mergeCell ref="A206:F206"/>
    <mergeCell ref="A204:F204"/>
    <mergeCell ref="A211:F211"/>
    <mergeCell ref="A205:F205"/>
    <mergeCell ref="G206:Y206"/>
    <mergeCell ref="G208:Y208"/>
    <mergeCell ref="A208:F208"/>
    <mergeCell ref="G211:Y211"/>
    <mergeCell ref="AO204:AV204"/>
    <mergeCell ref="Z213:AD213"/>
    <mergeCell ref="Z212:AD212"/>
    <mergeCell ref="AE213:AN213"/>
    <mergeCell ref="G209:Y209"/>
    <mergeCell ref="G212:Y212"/>
    <mergeCell ref="Z209:AD209"/>
    <mergeCell ref="G210:AN210"/>
    <mergeCell ref="Z206:AD206"/>
    <mergeCell ref="AE204:AN204"/>
    <mergeCell ref="G202:Y202"/>
    <mergeCell ref="Z201:AD201"/>
    <mergeCell ref="Z200:AD200"/>
    <mergeCell ref="G199:Y199"/>
    <mergeCell ref="Z199:AD199"/>
    <mergeCell ref="Z204:AD204"/>
    <mergeCell ref="AE200:AN200"/>
    <mergeCell ref="Z203:AD203"/>
    <mergeCell ref="G205:Y205"/>
    <mergeCell ref="Z197:AD197"/>
    <mergeCell ref="G196:Y196"/>
    <mergeCell ref="G200:Y200"/>
    <mergeCell ref="G201:Y201"/>
    <mergeCell ref="Z196:AD196"/>
    <mergeCell ref="G198:AV198"/>
    <mergeCell ref="AE205:AN205"/>
    <mergeCell ref="Z180:AD180"/>
    <mergeCell ref="Z184:AD184"/>
    <mergeCell ref="AE180:AN180"/>
    <mergeCell ref="AE185:AN185"/>
    <mergeCell ref="G193:Y193"/>
    <mergeCell ref="G203:Y203"/>
    <mergeCell ref="Z185:AD185"/>
    <mergeCell ref="G194:Y194"/>
    <mergeCell ref="Z194:AD194"/>
    <mergeCell ref="AE194:AN194"/>
    <mergeCell ref="AC67:AJ67"/>
    <mergeCell ref="G164:Y164"/>
    <mergeCell ref="Z178:AD178"/>
    <mergeCell ref="AE171:AN171"/>
    <mergeCell ref="G176:Y176"/>
    <mergeCell ref="Z171:AD171"/>
    <mergeCell ref="AE172:AN172"/>
    <mergeCell ref="AE163:AN163"/>
    <mergeCell ref="AE174:AN174"/>
    <mergeCell ref="AE176:AN176"/>
    <mergeCell ref="B20:L20"/>
    <mergeCell ref="G31:BL31"/>
    <mergeCell ref="G129:Y129"/>
    <mergeCell ref="AE175:AN175"/>
    <mergeCell ref="AE134:AN134"/>
    <mergeCell ref="I23:S23"/>
    <mergeCell ref="A85:F85"/>
    <mergeCell ref="AE84:AN84"/>
    <mergeCell ref="AB76:AI76"/>
    <mergeCell ref="AE87:AN87"/>
    <mergeCell ref="N16:AS16"/>
    <mergeCell ref="A11:BL11"/>
    <mergeCell ref="AK67:AR67"/>
    <mergeCell ref="AS67:AZ67"/>
    <mergeCell ref="AS64:AZ64"/>
    <mergeCell ref="G89:Y89"/>
    <mergeCell ref="Z82:AD82"/>
    <mergeCell ref="AU17:BB17"/>
    <mergeCell ref="B17:L17"/>
    <mergeCell ref="N17:AS17"/>
    <mergeCell ref="AU14:BB14"/>
    <mergeCell ref="AO6:BF6"/>
    <mergeCell ref="N19:Y19"/>
    <mergeCell ref="AK19:BC19"/>
    <mergeCell ref="N14:AS14"/>
    <mergeCell ref="B14:L14"/>
    <mergeCell ref="AW7:BF7"/>
    <mergeCell ref="AU16:BB16"/>
    <mergeCell ref="B13:L13"/>
    <mergeCell ref="B16:L16"/>
    <mergeCell ref="BD22:BL22"/>
    <mergeCell ref="AO1:BL1"/>
    <mergeCell ref="AO4:BL4"/>
    <mergeCell ref="AU13:BB13"/>
    <mergeCell ref="N13:AS13"/>
    <mergeCell ref="AO7:AU7"/>
    <mergeCell ref="AO5:BL5"/>
    <mergeCell ref="AO3:BL3"/>
    <mergeCell ref="A10:BL10"/>
    <mergeCell ref="AO2:BL2"/>
    <mergeCell ref="A25:BL25"/>
    <mergeCell ref="Z101:AD101"/>
    <mergeCell ref="BE19:BL19"/>
    <mergeCell ref="AK20:BC20"/>
    <mergeCell ref="N20:Y20"/>
    <mergeCell ref="B19:L19"/>
    <mergeCell ref="A22:T22"/>
    <mergeCell ref="BE20:BL20"/>
    <mergeCell ref="AA19:AI19"/>
    <mergeCell ref="Z89:AD89"/>
    <mergeCell ref="G105:Y105"/>
    <mergeCell ref="A147:F147"/>
    <mergeCell ref="G150:Y150"/>
    <mergeCell ref="A122:F122"/>
    <mergeCell ref="AA20:AI20"/>
    <mergeCell ref="A34:BL34"/>
    <mergeCell ref="A23:H23"/>
    <mergeCell ref="A77:C77"/>
    <mergeCell ref="A33:BL33"/>
    <mergeCell ref="AS22:BC22"/>
    <mergeCell ref="Z129:AD129"/>
    <mergeCell ref="AE103:AN103"/>
    <mergeCell ref="Z103:AD103"/>
    <mergeCell ref="AE97:AN97"/>
    <mergeCell ref="AO95:AV95"/>
    <mergeCell ref="Z98:AD98"/>
    <mergeCell ref="Z99:AD99"/>
    <mergeCell ref="AO105:AV105"/>
    <mergeCell ref="AE104:AN104"/>
    <mergeCell ref="AE106:AN106"/>
    <mergeCell ref="AW192:BD192"/>
    <mergeCell ref="AE188:AN188"/>
    <mergeCell ref="BE82:BL82"/>
    <mergeCell ref="BE86:BL86"/>
    <mergeCell ref="AO88:AV88"/>
    <mergeCell ref="AW88:BD88"/>
    <mergeCell ref="AE90:AN90"/>
    <mergeCell ref="BE134:BL134"/>
    <mergeCell ref="AE167:AN167"/>
    <mergeCell ref="AO131:AV131"/>
    <mergeCell ref="AO303:BG303"/>
    <mergeCell ref="AO297:BG297"/>
    <mergeCell ref="AO296:BG296"/>
    <mergeCell ref="AO302:BG302"/>
    <mergeCell ref="W297:AM297"/>
    <mergeCell ref="AO196:AV196"/>
    <mergeCell ref="AW196:BD196"/>
    <mergeCell ref="AO205:AV205"/>
    <mergeCell ref="Z202:AD202"/>
    <mergeCell ref="G204:Y204"/>
    <mergeCell ref="Z147:AD147"/>
    <mergeCell ref="Z163:AD163"/>
    <mergeCell ref="G169:AV169"/>
    <mergeCell ref="Z160:AD160"/>
    <mergeCell ref="AE158:AN158"/>
    <mergeCell ref="Z191:AD191"/>
    <mergeCell ref="AO191:AV191"/>
    <mergeCell ref="Z189:AD189"/>
    <mergeCell ref="Z183:AD183"/>
    <mergeCell ref="G183:Y183"/>
    <mergeCell ref="AO188:AV188"/>
    <mergeCell ref="AW190:BD190"/>
    <mergeCell ref="AE186:AN186"/>
    <mergeCell ref="AW193:BD193"/>
    <mergeCell ref="AE206:AN206"/>
    <mergeCell ref="Z192:AD192"/>
    <mergeCell ref="AO187:AV187"/>
    <mergeCell ref="Z193:AD193"/>
    <mergeCell ref="Z205:AD205"/>
    <mergeCell ref="AW191:BD191"/>
    <mergeCell ref="Z208:AD208"/>
    <mergeCell ref="AO221:AV221"/>
    <mergeCell ref="AE212:AN212"/>
    <mergeCell ref="Z219:AD219"/>
    <mergeCell ref="AE215:AN215"/>
    <mergeCell ref="Z214:AD214"/>
    <mergeCell ref="AO220:AV220"/>
    <mergeCell ref="Z211:AD211"/>
    <mergeCell ref="AE209:AN209"/>
    <mergeCell ref="AE217:AN217"/>
    <mergeCell ref="A305:H305"/>
    <mergeCell ref="A304:H304"/>
    <mergeCell ref="A302:V302"/>
    <mergeCell ref="W303:AM303"/>
    <mergeCell ref="Z274:AD274"/>
    <mergeCell ref="G213:Y213"/>
    <mergeCell ref="A213:F213"/>
    <mergeCell ref="Z280:AD280"/>
    <mergeCell ref="Z278:AD278"/>
    <mergeCell ref="Z279:AD279"/>
    <mergeCell ref="A299:V299"/>
    <mergeCell ref="A298:F298"/>
    <mergeCell ref="A279:F279"/>
    <mergeCell ref="A296:V296"/>
    <mergeCell ref="A281:F281"/>
    <mergeCell ref="A282:F282"/>
    <mergeCell ref="A283:F283"/>
    <mergeCell ref="A280:F280"/>
    <mergeCell ref="G284:Y284"/>
    <mergeCell ref="G285:Y285"/>
    <mergeCell ref="A271:F271"/>
    <mergeCell ref="A243:F243"/>
    <mergeCell ref="A209:F209"/>
    <mergeCell ref="A210:F210"/>
    <mergeCell ref="A217:F217"/>
    <mergeCell ref="A215:F215"/>
    <mergeCell ref="A257:F257"/>
    <mergeCell ref="A247:F247"/>
    <mergeCell ref="A264:F264"/>
    <mergeCell ref="A212:F212"/>
    <mergeCell ref="Z272:AD272"/>
    <mergeCell ref="A149:F149"/>
    <mergeCell ref="G149:AN149"/>
    <mergeCell ref="A156:F156"/>
    <mergeCell ref="G153:Y153"/>
    <mergeCell ref="G154:Y154"/>
    <mergeCell ref="G156:Y156"/>
    <mergeCell ref="G155:Y155"/>
    <mergeCell ref="G162:Y162"/>
    <mergeCell ref="A159:F159"/>
    <mergeCell ref="G192:Y192"/>
    <mergeCell ref="A196:F196"/>
    <mergeCell ref="A197:F197"/>
    <mergeCell ref="G197:Y197"/>
    <mergeCell ref="G187:Y187"/>
    <mergeCell ref="A188:F188"/>
    <mergeCell ref="G191:Y191"/>
    <mergeCell ref="G190:Y190"/>
    <mergeCell ref="A193:F193"/>
    <mergeCell ref="A194:F194"/>
    <mergeCell ref="A202:F202"/>
    <mergeCell ref="A201:F201"/>
    <mergeCell ref="A174:F174"/>
    <mergeCell ref="A173:F173"/>
    <mergeCell ref="G181:Y181"/>
    <mergeCell ref="A182:F182"/>
    <mergeCell ref="G177:Y177"/>
    <mergeCell ref="G175:Y175"/>
    <mergeCell ref="A175:F175"/>
    <mergeCell ref="A179:F179"/>
    <mergeCell ref="A199:F199"/>
    <mergeCell ref="A187:F187"/>
    <mergeCell ref="A168:F168"/>
    <mergeCell ref="A170:F170"/>
    <mergeCell ref="A171:F171"/>
    <mergeCell ref="A190:F190"/>
    <mergeCell ref="A191:F191"/>
    <mergeCell ref="A192:F192"/>
    <mergeCell ref="A176:F176"/>
    <mergeCell ref="A177:F177"/>
    <mergeCell ref="G147:Y147"/>
    <mergeCell ref="A158:F158"/>
    <mergeCell ref="A161:F161"/>
    <mergeCell ref="A150:F150"/>
    <mergeCell ref="G157:Y157"/>
    <mergeCell ref="G161:Y161"/>
    <mergeCell ref="G158:Y158"/>
    <mergeCell ref="G151:Y151"/>
    <mergeCell ref="G159:Y159"/>
    <mergeCell ref="A139:F139"/>
    <mergeCell ref="A145:F145"/>
    <mergeCell ref="A140:F140"/>
    <mergeCell ref="A137:F137"/>
    <mergeCell ref="G137:Y137"/>
    <mergeCell ref="A142:F142"/>
    <mergeCell ref="G142:Y142"/>
    <mergeCell ref="G139:Y139"/>
    <mergeCell ref="A143:F143"/>
    <mergeCell ref="A144:F144"/>
    <mergeCell ref="A131:F131"/>
    <mergeCell ref="G131:Y131"/>
    <mergeCell ref="Z131:AD131"/>
    <mergeCell ref="G133:Y133"/>
    <mergeCell ref="A136:F136"/>
    <mergeCell ref="Z136:AD136"/>
    <mergeCell ref="A135:F135"/>
    <mergeCell ref="Z133:AD133"/>
    <mergeCell ref="Z135:AD135"/>
    <mergeCell ref="Z134:AD134"/>
    <mergeCell ref="G104:Y104"/>
    <mergeCell ref="G98:Y98"/>
    <mergeCell ref="G96:Y96"/>
    <mergeCell ref="AB77:AI77"/>
    <mergeCell ref="A87:F87"/>
    <mergeCell ref="A83:F83"/>
    <mergeCell ref="A84:F84"/>
    <mergeCell ref="G97:Y97"/>
    <mergeCell ref="AE96:AN96"/>
    <mergeCell ref="G88:Y88"/>
    <mergeCell ref="G83:BL83"/>
    <mergeCell ref="BE84:BL84"/>
    <mergeCell ref="AO81:AV81"/>
    <mergeCell ref="Z81:AD81"/>
    <mergeCell ref="A81:F81"/>
    <mergeCell ref="AJ76:AQ76"/>
    <mergeCell ref="AJ77:AQ77"/>
    <mergeCell ref="G82:Y82"/>
    <mergeCell ref="AR76:AY76"/>
    <mergeCell ref="A79:BL79"/>
    <mergeCell ref="AB75:AI75"/>
    <mergeCell ref="A67:C67"/>
    <mergeCell ref="A70:BL70"/>
    <mergeCell ref="A75:C75"/>
    <mergeCell ref="AC68:AJ68"/>
    <mergeCell ref="D72:AA73"/>
    <mergeCell ref="AJ72:AQ73"/>
    <mergeCell ref="AR75:AY75"/>
    <mergeCell ref="A68:C68"/>
    <mergeCell ref="A72:C73"/>
    <mergeCell ref="AR72:AY73"/>
    <mergeCell ref="D68:AB68"/>
    <mergeCell ref="AK68:AR68"/>
    <mergeCell ref="D74:AA74"/>
    <mergeCell ref="AJ75:AQ75"/>
    <mergeCell ref="AB72:AI73"/>
    <mergeCell ref="AB74:AI74"/>
    <mergeCell ref="AJ74:AQ74"/>
    <mergeCell ref="AR71:AY71"/>
    <mergeCell ref="AR74:AY74"/>
    <mergeCell ref="AS68:AZ68"/>
    <mergeCell ref="A50:F50"/>
    <mergeCell ref="G47:BL47"/>
    <mergeCell ref="A47:F47"/>
    <mergeCell ref="AS53:AZ53"/>
    <mergeCell ref="A64:C64"/>
    <mergeCell ref="A65:C65"/>
    <mergeCell ref="AS62:AZ62"/>
    <mergeCell ref="AS65:AZ65"/>
    <mergeCell ref="AK65:AR65"/>
    <mergeCell ref="A60:C60"/>
    <mergeCell ref="A58:C58"/>
    <mergeCell ref="AC58:AJ58"/>
    <mergeCell ref="AK62:AR62"/>
    <mergeCell ref="D64:AB64"/>
    <mergeCell ref="AC62:AJ62"/>
    <mergeCell ref="AC63:AJ63"/>
    <mergeCell ref="AC64:AJ64"/>
    <mergeCell ref="G46:BL46"/>
    <mergeCell ref="AS60:AZ60"/>
    <mergeCell ref="AC60:AJ60"/>
    <mergeCell ref="AK60:AR60"/>
    <mergeCell ref="D59:AB59"/>
    <mergeCell ref="D58:AB58"/>
    <mergeCell ref="A48:F48"/>
    <mergeCell ref="AS58:AZ58"/>
    <mergeCell ref="G49:BL49"/>
    <mergeCell ref="AK56:AR56"/>
    <mergeCell ref="A45:F45"/>
    <mergeCell ref="G45:BL45"/>
    <mergeCell ref="A46:F46"/>
    <mergeCell ref="AS54:AZ55"/>
    <mergeCell ref="AC54:AJ55"/>
    <mergeCell ref="U22:AD22"/>
    <mergeCell ref="AE22:AR22"/>
    <mergeCell ref="A41:F41"/>
    <mergeCell ref="A40:F40"/>
    <mergeCell ref="G40:BL40"/>
    <mergeCell ref="T23:W23"/>
    <mergeCell ref="A43:F43"/>
    <mergeCell ref="G43:BL43"/>
    <mergeCell ref="G30:BL30"/>
    <mergeCell ref="A28:BL28"/>
    <mergeCell ref="G38:BL38"/>
    <mergeCell ref="A26:BL26"/>
    <mergeCell ref="A42:F42"/>
    <mergeCell ref="G42:BL42"/>
    <mergeCell ref="A36:BL36"/>
    <mergeCell ref="A29:F29"/>
    <mergeCell ref="A30:F30"/>
    <mergeCell ref="A44:F44"/>
    <mergeCell ref="G44:BL44"/>
    <mergeCell ref="A38:F38"/>
    <mergeCell ref="G41:BL41"/>
    <mergeCell ref="A39:F39"/>
    <mergeCell ref="G39:BL39"/>
    <mergeCell ref="G29:BL29"/>
    <mergeCell ref="A31:F31"/>
    <mergeCell ref="G48:BL48"/>
    <mergeCell ref="A52:AZ52"/>
    <mergeCell ref="AK54:AR55"/>
    <mergeCell ref="A49:F49"/>
    <mergeCell ref="AK57:AR57"/>
    <mergeCell ref="AS57:AZ57"/>
    <mergeCell ref="D54:AB55"/>
    <mergeCell ref="A56:C56"/>
    <mergeCell ref="AS56:AZ56"/>
    <mergeCell ref="G50:BL50"/>
    <mergeCell ref="A66:C66"/>
    <mergeCell ref="AC65:AJ65"/>
    <mergeCell ref="D65:AB65"/>
    <mergeCell ref="A63:C63"/>
    <mergeCell ref="AC57:AJ57"/>
    <mergeCell ref="D61:AB61"/>
    <mergeCell ref="A61:C61"/>
    <mergeCell ref="A62:C62"/>
    <mergeCell ref="AC59:AJ59"/>
    <mergeCell ref="D60:AB60"/>
    <mergeCell ref="A54:C55"/>
    <mergeCell ref="AK59:AR59"/>
    <mergeCell ref="A59:C59"/>
    <mergeCell ref="AC56:AJ56"/>
    <mergeCell ref="AS59:AZ59"/>
    <mergeCell ref="D56:AB56"/>
    <mergeCell ref="D57:AB57"/>
    <mergeCell ref="A57:C57"/>
    <mergeCell ref="AS66:AZ66"/>
    <mergeCell ref="AC66:AJ66"/>
    <mergeCell ref="D66:AB66"/>
    <mergeCell ref="AK63:AR63"/>
    <mergeCell ref="AK58:AR58"/>
    <mergeCell ref="AK64:AR64"/>
    <mergeCell ref="AK66:AR66"/>
    <mergeCell ref="AS61:AZ61"/>
    <mergeCell ref="AC61:AJ61"/>
    <mergeCell ref="G84:Y84"/>
    <mergeCell ref="Z84:AD84"/>
    <mergeCell ref="AS63:AZ63"/>
    <mergeCell ref="D63:AB63"/>
    <mergeCell ref="AK61:AR61"/>
    <mergeCell ref="AE82:AN82"/>
    <mergeCell ref="D75:AA75"/>
    <mergeCell ref="D76:AA76"/>
    <mergeCell ref="AR77:AY77"/>
    <mergeCell ref="G81:Y81"/>
    <mergeCell ref="AO85:AV85"/>
    <mergeCell ref="AW85:BD85"/>
    <mergeCell ref="A74:C74"/>
    <mergeCell ref="A82:F82"/>
    <mergeCell ref="A76:C76"/>
    <mergeCell ref="AW84:BD84"/>
    <mergeCell ref="AO84:AV84"/>
    <mergeCell ref="AW82:BD82"/>
    <mergeCell ref="AE81:AN81"/>
    <mergeCell ref="D77:AA77"/>
    <mergeCell ref="A86:F86"/>
    <mergeCell ref="AE85:AN85"/>
    <mergeCell ref="AE91:AN91"/>
    <mergeCell ref="Z94:AD94"/>
    <mergeCell ref="Z91:AD91"/>
    <mergeCell ref="Z90:AD90"/>
    <mergeCell ref="G92:Y92"/>
    <mergeCell ref="Z92:AD92"/>
    <mergeCell ref="Z85:AD85"/>
    <mergeCell ref="G86:Y86"/>
    <mergeCell ref="BE85:BL85"/>
    <mergeCell ref="G87:Y87"/>
    <mergeCell ref="Z88:AD88"/>
    <mergeCell ref="Z87:AD87"/>
    <mergeCell ref="Z86:AD86"/>
    <mergeCell ref="AW86:BD86"/>
    <mergeCell ref="AO87:AV87"/>
    <mergeCell ref="G85:Y85"/>
    <mergeCell ref="AE86:AN86"/>
    <mergeCell ref="AO86:AV86"/>
    <mergeCell ref="G91:Y91"/>
    <mergeCell ref="Z93:AD93"/>
    <mergeCell ref="AE93:AN93"/>
    <mergeCell ref="AO93:AV93"/>
    <mergeCell ref="AO94:AV94"/>
    <mergeCell ref="G90:Y90"/>
    <mergeCell ref="G94:Y94"/>
    <mergeCell ref="G93:Y93"/>
    <mergeCell ref="BE87:BL87"/>
    <mergeCell ref="AE92:AN92"/>
    <mergeCell ref="AW89:BD89"/>
    <mergeCell ref="AO89:AV89"/>
    <mergeCell ref="AW87:BD87"/>
    <mergeCell ref="BE91:BL91"/>
    <mergeCell ref="AW92:BD92"/>
    <mergeCell ref="BE90:BL90"/>
    <mergeCell ref="AW90:BD90"/>
    <mergeCell ref="AW124:BD124"/>
    <mergeCell ref="BE121:BL121"/>
    <mergeCell ref="BE125:BL125"/>
    <mergeCell ref="BE128:BL128"/>
    <mergeCell ref="Z95:AD95"/>
    <mergeCell ref="Z97:AD97"/>
    <mergeCell ref="AE95:AN95"/>
    <mergeCell ref="Z96:AD96"/>
    <mergeCell ref="AO96:AV96"/>
    <mergeCell ref="AO97:AV97"/>
    <mergeCell ref="BE129:BL129"/>
    <mergeCell ref="BE112:BL112"/>
    <mergeCell ref="BE114:BL114"/>
    <mergeCell ref="BE116:BL116"/>
    <mergeCell ref="BE127:BL127"/>
    <mergeCell ref="BE122:BL122"/>
    <mergeCell ref="BE124:BL124"/>
    <mergeCell ref="BE117:BL117"/>
    <mergeCell ref="BE118:BL118"/>
    <mergeCell ref="BE115:BL115"/>
    <mergeCell ref="BE111:BL111"/>
    <mergeCell ref="BE103:BL103"/>
    <mergeCell ref="BE106:BL106"/>
    <mergeCell ref="AW112:BD112"/>
    <mergeCell ref="BE109:BL109"/>
    <mergeCell ref="BE110:BL110"/>
    <mergeCell ref="AW111:BD111"/>
    <mergeCell ref="AW109:BD109"/>
    <mergeCell ref="AW104:BD104"/>
    <mergeCell ref="AW107:BD107"/>
    <mergeCell ref="AW120:BD120"/>
    <mergeCell ref="AW121:BD121"/>
    <mergeCell ref="AW115:BD115"/>
    <mergeCell ref="BE99:BL99"/>
    <mergeCell ref="AO109:AV109"/>
    <mergeCell ref="AO106:AV106"/>
    <mergeCell ref="AO103:AV103"/>
    <mergeCell ref="AW103:BD103"/>
    <mergeCell ref="BE120:BL120"/>
    <mergeCell ref="AW110:BD110"/>
    <mergeCell ref="AO107:AV107"/>
    <mergeCell ref="AW106:BD106"/>
    <mergeCell ref="AO104:AV104"/>
    <mergeCell ref="AO102:AV102"/>
    <mergeCell ref="BE107:BL107"/>
    <mergeCell ref="AW105:BD105"/>
    <mergeCell ref="AE107:AN107"/>
    <mergeCell ref="BE96:BL96"/>
    <mergeCell ref="AW101:BD101"/>
    <mergeCell ref="AW102:BD102"/>
    <mergeCell ref="AW97:BD97"/>
    <mergeCell ref="AO101:AV101"/>
    <mergeCell ref="AE102:AN102"/>
    <mergeCell ref="AE101:AN101"/>
    <mergeCell ref="BE100:BL100"/>
    <mergeCell ref="BE101:BL101"/>
    <mergeCell ref="BE93:BL93"/>
    <mergeCell ref="AW91:BD91"/>
    <mergeCell ref="AO91:AV91"/>
    <mergeCell ref="BE88:BL88"/>
    <mergeCell ref="AE88:AN88"/>
    <mergeCell ref="AE89:AN89"/>
    <mergeCell ref="BE89:BL89"/>
    <mergeCell ref="BE92:BL92"/>
    <mergeCell ref="AO92:AV92"/>
    <mergeCell ref="AO90:AV90"/>
    <mergeCell ref="BE95:BL95"/>
    <mergeCell ref="BE94:BL94"/>
    <mergeCell ref="AO100:AV100"/>
    <mergeCell ref="AW99:BD99"/>
    <mergeCell ref="AE99:AN99"/>
    <mergeCell ref="AO98:AV98"/>
    <mergeCell ref="BE98:BL98"/>
    <mergeCell ref="BE97:BL97"/>
    <mergeCell ref="AW94:BD94"/>
    <mergeCell ref="AW95:BD95"/>
    <mergeCell ref="Z102:AD102"/>
    <mergeCell ref="AE100:AN100"/>
    <mergeCell ref="Z100:AD100"/>
    <mergeCell ref="AW93:BD93"/>
    <mergeCell ref="AE94:AN94"/>
    <mergeCell ref="AW96:BD96"/>
    <mergeCell ref="AO99:AV99"/>
    <mergeCell ref="AW100:BD100"/>
    <mergeCell ref="G118:Y118"/>
    <mergeCell ref="A111:F111"/>
    <mergeCell ref="Z109:AD109"/>
    <mergeCell ref="G110:Y110"/>
    <mergeCell ref="G109:Y109"/>
    <mergeCell ref="A115:F115"/>
    <mergeCell ref="G117:Y117"/>
    <mergeCell ref="A117:F117"/>
    <mergeCell ref="Z118:AD118"/>
    <mergeCell ref="Z110:AD110"/>
    <mergeCell ref="A88:F88"/>
    <mergeCell ref="A90:F90"/>
    <mergeCell ref="A89:F89"/>
    <mergeCell ref="A91:F91"/>
    <mergeCell ref="A93:F93"/>
    <mergeCell ref="A114:F114"/>
    <mergeCell ref="A99:F99"/>
    <mergeCell ref="A98:F98"/>
    <mergeCell ref="A110:F110"/>
    <mergeCell ref="A109:F109"/>
    <mergeCell ref="A119:F119"/>
    <mergeCell ref="G114:Y114"/>
    <mergeCell ref="A92:F92"/>
    <mergeCell ref="A94:F94"/>
    <mergeCell ref="G95:Y95"/>
    <mergeCell ref="A95:F95"/>
    <mergeCell ref="A104:F104"/>
    <mergeCell ref="G99:Y99"/>
    <mergeCell ref="G112:Y112"/>
    <mergeCell ref="G111:Y111"/>
    <mergeCell ref="A96:F96"/>
    <mergeCell ref="A102:F102"/>
    <mergeCell ref="A101:F101"/>
    <mergeCell ref="G107:Y107"/>
    <mergeCell ref="Z107:AD107"/>
    <mergeCell ref="Z117:AD117"/>
    <mergeCell ref="Z112:AD112"/>
    <mergeCell ref="G113:Y113"/>
    <mergeCell ref="G102:Y102"/>
    <mergeCell ref="G103:Y103"/>
    <mergeCell ref="A112:F112"/>
    <mergeCell ref="A113:F113"/>
    <mergeCell ref="Z122:AD122"/>
    <mergeCell ref="A128:F128"/>
    <mergeCell ref="A126:F126"/>
    <mergeCell ref="A124:F124"/>
    <mergeCell ref="Z127:AD127"/>
    <mergeCell ref="Z124:AD124"/>
    <mergeCell ref="G128:Y128"/>
    <mergeCell ref="A125:F125"/>
    <mergeCell ref="A127:F127"/>
    <mergeCell ref="A130:F130"/>
    <mergeCell ref="G124:Y124"/>
    <mergeCell ref="AO138:AV138"/>
    <mergeCell ref="A133:F133"/>
    <mergeCell ref="G135:Y135"/>
    <mergeCell ref="G134:Y134"/>
    <mergeCell ref="A138:F138"/>
    <mergeCell ref="A132:F132"/>
    <mergeCell ref="A134:F134"/>
    <mergeCell ref="A129:F129"/>
    <mergeCell ref="BE143:BL143"/>
    <mergeCell ref="AW144:BD144"/>
    <mergeCell ref="BE144:BL144"/>
    <mergeCell ref="BE142:BL142"/>
    <mergeCell ref="AE144:AN144"/>
    <mergeCell ref="AE135:AN135"/>
    <mergeCell ref="Z140:AD140"/>
    <mergeCell ref="BE133:BL133"/>
    <mergeCell ref="AO140:AV140"/>
    <mergeCell ref="AW145:BD145"/>
    <mergeCell ref="BE148:BL148"/>
    <mergeCell ref="BE147:BL147"/>
    <mergeCell ref="AW143:BD143"/>
    <mergeCell ref="BE145:BL145"/>
    <mergeCell ref="G138:Y138"/>
    <mergeCell ref="Z143:AD143"/>
    <mergeCell ref="AW139:BD139"/>
    <mergeCell ref="AO139:AV139"/>
    <mergeCell ref="BE141:BL141"/>
    <mergeCell ref="AW147:BD147"/>
    <mergeCell ref="AW153:BD153"/>
    <mergeCell ref="BE151:BL151"/>
    <mergeCell ref="AW151:BD151"/>
    <mergeCell ref="AW150:BD150"/>
    <mergeCell ref="BE150:BL150"/>
    <mergeCell ref="BE153:BL153"/>
    <mergeCell ref="BE149:BL149"/>
    <mergeCell ref="AW149:BD149"/>
    <mergeCell ref="AW148:BD148"/>
    <mergeCell ref="BE154:BL154"/>
    <mergeCell ref="A148:F148"/>
    <mergeCell ref="Z148:AD148"/>
    <mergeCell ref="G148:Y148"/>
    <mergeCell ref="BE152:BL152"/>
    <mergeCell ref="AW154:BD154"/>
    <mergeCell ref="A154:F154"/>
    <mergeCell ref="AW152:BD152"/>
    <mergeCell ref="A151:F151"/>
    <mergeCell ref="AE152:AN152"/>
    <mergeCell ref="BE155:BL155"/>
    <mergeCell ref="AW156:BD156"/>
    <mergeCell ref="A160:F160"/>
    <mergeCell ref="BE156:BL156"/>
    <mergeCell ref="BE157:BL157"/>
    <mergeCell ref="BE160:BL160"/>
    <mergeCell ref="BE159:BL159"/>
    <mergeCell ref="AO160:AV160"/>
    <mergeCell ref="A157:F157"/>
    <mergeCell ref="A155:F155"/>
    <mergeCell ref="BE164:BL164"/>
    <mergeCell ref="BE161:BL161"/>
    <mergeCell ref="AW157:BD157"/>
    <mergeCell ref="AW162:BD162"/>
    <mergeCell ref="BE158:BL158"/>
    <mergeCell ref="AW161:BD161"/>
    <mergeCell ref="AW159:BD159"/>
    <mergeCell ref="AW158:BD158"/>
    <mergeCell ref="BE167:BL167"/>
    <mergeCell ref="AO156:AV156"/>
    <mergeCell ref="AW160:BD160"/>
    <mergeCell ref="BE179:BL179"/>
    <mergeCell ref="AW178:BD178"/>
    <mergeCell ref="BE163:BL163"/>
    <mergeCell ref="BE165:BL165"/>
    <mergeCell ref="AW163:BD163"/>
    <mergeCell ref="AW165:BD165"/>
    <mergeCell ref="BE162:BL162"/>
    <mergeCell ref="BE168:BL168"/>
    <mergeCell ref="BE171:BL171"/>
    <mergeCell ref="AW168:BD168"/>
    <mergeCell ref="AW171:BD171"/>
    <mergeCell ref="BE170:BL170"/>
    <mergeCell ref="BE174:BL174"/>
    <mergeCell ref="BE169:BL169"/>
    <mergeCell ref="AW169:BD169"/>
    <mergeCell ref="AW170:BD170"/>
    <mergeCell ref="AW174:BD174"/>
    <mergeCell ref="BE172:BL172"/>
    <mergeCell ref="BE176:BL176"/>
    <mergeCell ref="AW177:BD177"/>
    <mergeCell ref="BE177:BL177"/>
    <mergeCell ref="AW173:BD173"/>
    <mergeCell ref="BE173:BL173"/>
    <mergeCell ref="BE175:BL175"/>
    <mergeCell ref="AW175:BD175"/>
    <mergeCell ref="BE183:BL183"/>
    <mergeCell ref="AW185:BD185"/>
    <mergeCell ref="BE182:BL182"/>
    <mergeCell ref="AW182:BD182"/>
    <mergeCell ref="BE178:BL178"/>
    <mergeCell ref="AW176:BD176"/>
    <mergeCell ref="AW183:BD183"/>
    <mergeCell ref="AW184:BD184"/>
    <mergeCell ref="AW181:BD181"/>
    <mergeCell ref="AW179:BD179"/>
    <mergeCell ref="AO163:AV163"/>
    <mergeCell ref="A163:F163"/>
    <mergeCell ref="A167:F167"/>
    <mergeCell ref="BE186:BL186"/>
    <mergeCell ref="BE184:BL184"/>
    <mergeCell ref="AO168:AV168"/>
    <mergeCell ref="BE185:BL185"/>
    <mergeCell ref="AW186:BD186"/>
    <mergeCell ref="BE181:BL181"/>
    <mergeCell ref="AE182:AN182"/>
    <mergeCell ref="A162:F162"/>
    <mergeCell ref="G168:Y168"/>
    <mergeCell ref="A165:F165"/>
    <mergeCell ref="AW172:BD172"/>
    <mergeCell ref="AW164:BD164"/>
    <mergeCell ref="A169:F169"/>
    <mergeCell ref="AO164:AV164"/>
    <mergeCell ref="A164:F164"/>
    <mergeCell ref="A172:F172"/>
    <mergeCell ref="G163:Y163"/>
    <mergeCell ref="A266:F266"/>
    <mergeCell ref="A269:F269"/>
    <mergeCell ref="G269:Y269"/>
    <mergeCell ref="G267:Y267"/>
    <mergeCell ref="G266:Y266"/>
    <mergeCell ref="Z267:AD267"/>
    <mergeCell ref="A268:F268"/>
    <mergeCell ref="A267:F267"/>
    <mergeCell ref="AO279:AV279"/>
    <mergeCell ref="G272:Y272"/>
    <mergeCell ref="A270:F270"/>
    <mergeCell ref="G276:Y276"/>
    <mergeCell ref="G274:Y274"/>
    <mergeCell ref="G275:Y275"/>
    <mergeCell ref="A273:F273"/>
    <mergeCell ref="G270:Y270"/>
    <mergeCell ref="A274:F274"/>
    <mergeCell ref="G271:Y271"/>
    <mergeCell ref="AE273:AN273"/>
    <mergeCell ref="A278:F278"/>
    <mergeCell ref="G280:Y280"/>
    <mergeCell ref="G279:Y279"/>
    <mergeCell ref="G278:Y278"/>
    <mergeCell ref="Z277:AD277"/>
    <mergeCell ref="AE274:AN274"/>
    <mergeCell ref="A275:F275"/>
    <mergeCell ref="G277:Y277"/>
    <mergeCell ref="A277:F277"/>
    <mergeCell ref="Z271:AD271"/>
    <mergeCell ref="A272:F272"/>
    <mergeCell ref="AO274:AV274"/>
    <mergeCell ref="G273:Y273"/>
    <mergeCell ref="AE277:AN277"/>
    <mergeCell ref="AE276:AN276"/>
    <mergeCell ref="A276:F276"/>
    <mergeCell ref="Z276:AD276"/>
    <mergeCell ref="Z275:AD275"/>
    <mergeCell ref="Z273:AD273"/>
    <mergeCell ref="AE270:AN270"/>
    <mergeCell ref="AE266:AN266"/>
    <mergeCell ref="G268:AV268"/>
    <mergeCell ref="AO267:AV267"/>
    <mergeCell ref="Z269:AD269"/>
    <mergeCell ref="AO264:AV264"/>
    <mergeCell ref="Z266:AD266"/>
    <mergeCell ref="Z270:AD270"/>
    <mergeCell ref="BE273:BL273"/>
    <mergeCell ref="AO273:AV273"/>
    <mergeCell ref="AO272:AV272"/>
    <mergeCell ref="AW266:BD266"/>
    <mergeCell ref="AW267:BD267"/>
    <mergeCell ref="BE268:BL268"/>
    <mergeCell ref="AO271:AV271"/>
    <mergeCell ref="BE267:BL267"/>
    <mergeCell ref="BE269:BL269"/>
    <mergeCell ref="BE271:BL271"/>
    <mergeCell ref="BE272:BL272"/>
    <mergeCell ref="BE270:BL270"/>
    <mergeCell ref="AO270:AV270"/>
    <mergeCell ref="AW270:BD270"/>
    <mergeCell ref="AW269:BD269"/>
    <mergeCell ref="AW271:BD271"/>
    <mergeCell ref="AW272:BD272"/>
    <mergeCell ref="BE275:BL275"/>
    <mergeCell ref="AW280:BD280"/>
    <mergeCell ref="AW279:BD279"/>
    <mergeCell ref="BE279:BL279"/>
    <mergeCell ref="BE274:BL274"/>
    <mergeCell ref="AW275:BD275"/>
    <mergeCell ref="AW276:BD276"/>
    <mergeCell ref="BE280:BL280"/>
    <mergeCell ref="AW274:BD274"/>
    <mergeCell ref="AO280:AV280"/>
    <mergeCell ref="BE188:BL188"/>
    <mergeCell ref="AO225:AV225"/>
    <mergeCell ref="AO227:AV227"/>
    <mergeCell ref="AO226:AV226"/>
    <mergeCell ref="AO215:AV215"/>
    <mergeCell ref="BE191:BL191"/>
    <mergeCell ref="BE192:BL192"/>
    <mergeCell ref="AO211:AV211"/>
    <mergeCell ref="AW215:BD215"/>
    <mergeCell ref="AO186:AV186"/>
    <mergeCell ref="AO183:AV183"/>
    <mergeCell ref="AW273:BD273"/>
    <mergeCell ref="BE196:BL196"/>
    <mergeCell ref="BE193:BL193"/>
    <mergeCell ref="AE280:AN280"/>
    <mergeCell ref="AE278:AN278"/>
    <mergeCell ref="BE276:BL276"/>
    <mergeCell ref="BE277:BL277"/>
    <mergeCell ref="BE278:BL278"/>
    <mergeCell ref="AE275:AN275"/>
    <mergeCell ref="AO275:AV275"/>
    <mergeCell ref="BT92:CA92"/>
    <mergeCell ref="AW189:BD189"/>
    <mergeCell ref="AO189:AV189"/>
    <mergeCell ref="AO185:AV185"/>
    <mergeCell ref="BE189:BL189"/>
    <mergeCell ref="AO176:AV176"/>
    <mergeCell ref="AO175:AV175"/>
    <mergeCell ref="AW187:BD187"/>
    <mergeCell ref="AO179:AV179"/>
    <mergeCell ref="AE184:AN184"/>
    <mergeCell ref="AE183:AN183"/>
    <mergeCell ref="AO184:AV184"/>
    <mergeCell ref="AE181:AN181"/>
    <mergeCell ref="AE279:AN279"/>
    <mergeCell ref="AO278:AV278"/>
    <mergeCell ref="AE272:AN272"/>
    <mergeCell ref="AO269:AV269"/>
    <mergeCell ref="AE269:AN269"/>
    <mergeCell ref="Z221:AD221"/>
    <mergeCell ref="Z226:AD226"/>
    <mergeCell ref="AE271:AN271"/>
    <mergeCell ref="AE189:AN189"/>
    <mergeCell ref="AE187:AN187"/>
    <mergeCell ref="AE226:AN226"/>
    <mergeCell ref="AE267:AN267"/>
    <mergeCell ref="AE225:AN225"/>
    <mergeCell ref="AE219:AN219"/>
    <mergeCell ref="AE263:AN263"/>
    <mergeCell ref="Z111:AD111"/>
    <mergeCell ref="G126:AN126"/>
    <mergeCell ref="AO159:AV159"/>
    <mergeCell ref="AO161:AV161"/>
    <mergeCell ref="G160:Y160"/>
    <mergeCell ref="AE159:AN159"/>
    <mergeCell ref="Z145:AD145"/>
    <mergeCell ref="G122:Y122"/>
    <mergeCell ref="Z121:AD121"/>
    <mergeCell ref="G130:Y130"/>
    <mergeCell ref="Z159:AD159"/>
    <mergeCell ref="AE162:AN162"/>
    <mergeCell ref="AO172:AV172"/>
    <mergeCell ref="AO173:AV173"/>
    <mergeCell ref="AE161:AN161"/>
    <mergeCell ref="AO165:AV165"/>
    <mergeCell ref="AE164:AN164"/>
    <mergeCell ref="Z164:AD164"/>
    <mergeCell ref="Z172:AD172"/>
    <mergeCell ref="AE173:AN173"/>
    <mergeCell ref="Z158:AD158"/>
    <mergeCell ref="Z150:AD150"/>
    <mergeCell ref="Z156:AD156"/>
    <mergeCell ref="AO130:AV130"/>
    <mergeCell ref="AO143:AV143"/>
    <mergeCell ref="Z128:AD128"/>
    <mergeCell ref="Z151:AD151"/>
    <mergeCell ref="AO144:AV144"/>
    <mergeCell ref="Z137:AD137"/>
    <mergeCell ref="AE143:AN143"/>
    <mergeCell ref="AO145:AV145"/>
    <mergeCell ref="AE160:AN160"/>
    <mergeCell ref="AE156:AN156"/>
    <mergeCell ref="AE154:AN154"/>
    <mergeCell ref="AO147:AV147"/>
    <mergeCell ref="AO151:AV151"/>
    <mergeCell ref="AO149:AV149"/>
    <mergeCell ref="AO155:AV155"/>
    <mergeCell ref="AE150:AN150"/>
    <mergeCell ref="AE148:AN148"/>
    <mergeCell ref="AW167:BD167"/>
    <mergeCell ref="BE190:BL190"/>
    <mergeCell ref="AO148:AV148"/>
    <mergeCell ref="AW188:BD188"/>
    <mergeCell ref="AO150:AV150"/>
    <mergeCell ref="AO167:AV167"/>
    <mergeCell ref="AO181:AV181"/>
    <mergeCell ref="AW155:BD155"/>
    <mergeCell ref="AO157:AV157"/>
    <mergeCell ref="AO178:AV178"/>
    <mergeCell ref="Z155:AD155"/>
    <mergeCell ref="Z157:AD157"/>
    <mergeCell ref="AO154:AV154"/>
    <mergeCell ref="AE153:AN153"/>
    <mergeCell ref="AE151:AN151"/>
    <mergeCell ref="AE155:AN155"/>
    <mergeCell ref="AE157:AN157"/>
    <mergeCell ref="AO153:AV153"/>
    <mergeCell ref="Z152:AD152"/>
    <mergeCell ref="Z153:AD153"/>
    <mergeCell ref="AE125:AN125"/>
    <mergeCell ref="AO110:AV110"/>
    <mergeCell ref="AE124:AN124"/>
    <mergeCell ref="AO124:AV124"/>
    <mergeCell ref="AO112:AV112"/>
    <mergeCell ref="AO121:AV121"/>
    <mergeCell ref="AO118:AV118"/>
    <mergeCell ref="AE115:AN115"/>
    <mergeCell ref="AE117:AN117"/>
    <mergeCell ref="AO116:AV116"/>
    <mergeCell ref="AO117:AV117"/>
    <mergeCell ref="AW114:BD114"/>
    <mergeCell ref="AW119:BD119"/>
    <mergeCell ref="AO111:AV111"/>
    <mergeCell ref="AO114:AV114"/>
    <mergeCell ref="AO115:AV115"/>
    <mergeCell ref="AW118:BD118"/>
    <mergeCell ref="AE110:AN110"/>
    <mergeCell ref="AW135:BD135"/>
    <mergeCell ref="AE137:AN137"/>
    <mergeCell ref="AO142:AV142"/>
    <mergeCell ref="AE139:AN139"/>
    <mergeCell ref="AE109:AN109"/>
    <mergeCell ref="AE111:AN111"/>
    <mergeCell ref="AO119:AV119"/>
    <mergeCell ref="AW122:BD122"/>
    <mergeCell ref="AW117:BD117"/>
    <mergeCell ref="AO126:AV126"/>
    <mergeCell ref="AW127:BD127"/>
    <mergeCell ref="AO125:AV125"/>
    <mergeCell ref="AW125:BD125"/>
    <mergeCell ref="AW126:BD126"/>
    <mergeCell ref="AW129:BD129"/>
    <mergeCell ref="AO127:AV127"/>
    <mergeCell ref="AE140:AN140"/>
    <mergeCell ref="AE190:AN190"/>
    <mergeCell ref="AO202:AV202"/>
    <mergeCell ref="AE203:AN203"/>
    <mergeCell ref="AO192:AV192"/>
    <mergeCell ref="AE192:AN192"/>
    <mergeCell ref="AO190:AV190"/>
    <mergeCell ref="AO201:AV201"/>
    <mergeCell ref="AE191:AN191"/>
    <mergeCell ref="AO203:AV203"/>
    <mergeCell ref="AO193:AV193"/>
    <mergeCell ref="A97:F97"/>
    <mergeCell ref="G100:Y100"/>
    <mergeCell ref="A100:F100"/>
    <mergeCell ref="AW98:BD98"/>
    <mergeCell ref="A106:F106"/>
    <mergeCell ref="A107:F107"/>
    <mergeCell ref="G106:Y106"/>
    <mergeCell ref="A103:F103"/>
    <mergeCell ref="G101:Y101"/>
    <mergeCell ref="A105:F105"/>
    <mergeCell ref="A120:F120"/>
    <mergeCell ref="G120:Y120"/>
    <mergeCell ref="AE116:AN116"/>
    <mergeCell ref="BE113:BL113"/>
    <mergeCell ref="AO113:AV113"/>
    <mergeCell ref="AE112:AN112"/>
    <mergeCell ref="AE114:AN114"/>
    <mergeCell ref="AW116:BD116"/>
    <mergeCell ref="AW113:BD113"/>
    <mergeCell ref="Z113:AD113"/>
    <mergeCell ref="AE113:AN113"/>
    <mergeCell ref="Z114:AD114"/>
    <mergeCell ref="A118:F118"/>
    <mergeCell ref="Z116:AD116"/>
    <mergeCell ref="A116:F116"/>
    <mergeCell ref="G116:Y116"/>
    <mergeCell ref="G115:Y115"/>
    <mergeCell ref="Z115:AD115"/>
    <mergeCell ref="AE118:AN118"/>
    <mergeCell ref="Z142:AD142"/>
    <mergeCell ref="G140:Y140"/>
    <mergeCell ref="AE145:AN145"/>
    <mergeCell ref="Z130:AD130"/>
    <mergeCell ref="G144:Y144"/>
    <mergeCell ref="G143:Y143"/>
    <mergeCell ref="G145:Y145"/>
    <mergeCell ref="Z144:AD144"/>
    <mergeCell ref="Z139:AD139"/>
    <mergeCell ref="Z138:AD138"/>
    <mergeCell ref="A121:F121"/>
    <mergeCell ref="AE121:AN121"/>
    <mergeCell ref="AO133:AV133"/>
    <mergeCell ref="AO122:AV122"/>
    <mergeCell ref="AO128:AV128"/>
    <mergeCell ref="G152:Y152"/>
    <mergeCell ref="AE147:AN147"/>
    <mergeCell ref="G132:Y132"/>
    <mergeCell ref="Z132:AD132"/>
    <mergeCell ref="AE132:AN132"/>
    <mergeCell ref="A198:F198"/>
    <mergeCell ref="A200:F200"/>
    <mergeCell ref="AW243:BD243"/>
    <mergeCell ref="AW242:BD242"/>
    <mergeCell ref="Z230:AD230"/>
    <mergeCell ref="AE230:AN230"/>
    <mergeCell ref="A223:F223"/>
    <mergeCell ref="G242:Y242"/>
    <mergeCell ref="A242:F242"/>
    <mergeCell ref="A233:F233"/>
    <mergeCell ref="G243:Y243"/>
    <mergeCell ref="G223:Y223"/>
    <mergeCell ref="AE223:AN223"/>
    <mergeCell ref="Z225:AD225"/>
    <mergeCell ref="Z223:AD223"/>
    <mergeCell ref="AE227:AN227"/>
    <mergeCell ref="Z228:AD228"/>
    <mergeCell ref="Z229:AD229"/>
    <mergeCell ref="AE231:AN231"/>
    <mergeCell ref="AE228:AN228"/>
    <mergeCell ref="AO177:AV177"/>
    <mergeCell ref="AO129:AV129"/>
    <mergeCell ref="BE230:BL230"/>
    <mergeCell ref="AW257:BD257"/>
    <mergeCell ref="AO257:AV257"/>
    <mergeCell ref="AO228:AV228"/>
    <mergeCell ref="BE255:BL255"/>
    <mergeCell ref="BE256:BL256"/>
    <mergeCell ref="AO212:AV212"/>
    <mergeCell ref="AW245:BD245"/>
    <mergeCell ref="Z215:AD215"/>
    <mergeCell ref="AO137:AV137"/>
    <mergeCell ref="AE142:AN142"/>
    <mergeCell ref="AO158:AV158"/>
    <mergeCell ref="AO171:AV171"/>
    <mergeCell ref="AO170:AV170"/>
    <mergeCell ref="AO162:AV162"/>
    <mergeCell ref="AO152:AV152"/>
    <mergeCell ref="AE196:AN196"/>
    <mergeCell ref="AE197:AN197"/>
    <mergeCell ref="AO206:AV206"/>
    <mergeCell ref="AO252:AV252"/>
    <mergeCell ref="AE249:AN249"/>
    <mergeCell ref="AO217:AV217"/>
    <mergeCell ref="AE220:AN220"/>
    <mergeCell ref="AO222:AV222"/>
    <mergeCell ref="AE221:AN221"/>
    <mergeCell ref="AE208:AN208"/>
    <mergeCell ref="AO248:AV248"/>
    <mergeCell ref="AO249:AV249"/>
    <mergeCell ref="W302:AM302"/>
    <mergeCell ref="AO277:AV277"/>
    <mergeCell ref="AW277:BD277"/>
    <mergeCell ref="AO276:AV276"/>
    <mergeCell ref="AW278:BD278"/>
    <mergeCell ref="AO261:AV261"/>
    <mergeCell ref="AW261:BD261"/>
    <mergeCell ref="Z261:AD261"/>
    <mergeCell ref="AE261:AN261"/>
    <mergeCell ref="G261:Y261"/>
    <mergeCell ref="BE132:BL132"/>
    <mergeCell ref="AO132:AV132"/>
    <mergeCell ref="AW134:BD134"/>
    <mergeCell ref="AE133:AN133"/>
    <mergeCell ref="AO223:AV223"/>
    <mergeCell ref="AW244:BD244"/>
    <mergeCell ref="AW142:BD142"/>
    <mergeCell ref="AW137:BD137"/>
    <mergeCell ref="BE137:BL137"/>
    <mergeCell ref="AW140:BD140"/>
    <mergeCell ref="G121:Y121"/>
    <mergeCell ref="AE128:AN128"/>
    <mergeCell ref="AE131:AN131"/>
    <mergeCell ref="Z119:AD119"/>
    <mergeCell ref="AO120:AV120"/>
    <mergeCell ref="AW128:BD128"/>
    <mergeCell ref="AE119:AN119"/>
    <mergeCell ref="G125:Y125"/>
    <mergeCell ref="G119:Y119"/>
    <mergeCell ref="G127:Y127"/>
    <mergeCell ref="AW264:BD264"/>
    <mergeCell ref="A258:F258"/>
    <mergeCell ref="G258:Y258"/>
    <mergeCell ref="A262:F262"/>
    <mergeCell ref="AE260:AN260"/>
    <mergeCell ref="AE259:AN259"/>
    <mergeCell ref="Z258:AD258"/>
    <mergeCell ref="AE258:AN258"/>
    <mergeCell ref="AO258:AV258"/>
    <mergeCell ref="AO263:AV263"/>
    <mergeCell ref="BE264:BL264"/>
    <mergeCell ref="G282:Y282"/>
    <mergeCell ref="Z282:AD282"/>
    <mergeCell ref="G283:Y283"/>
    <mergeCell ref="Z283:AD283"/>
    <mergeCell ref="AO281:AV281"/>
    <mergeCell ref="AW281:BD281"/>
    <mergeCell ref="BE281:BL281"/>
    <mergeCell ref="AO282:AV282"/>
    <mergeCell ref="AW282:BD282"/>
    <mergeCell ref="Z284:AD284"/>
    <mergeCell ref="G281:AN281"/>
    <mergeCell ref="A284:F284"/>
    <mergeCell ref="AE283:AN283"/>
    <mergeCell ref="AE282:AN282"/>
    <mergeCell ref="AE284:AN284"/>
    <mergeCell ref="Z285:AD285"/>
    <mergeCell ref="G286:Y286"/>
    <mergeCell ref="Z286:AD286"/>
    <mergeCell ref="G287:Y287"/>
    <mergeCell ref="Z287:AD287"/>
    <mergeCell ref="G291:Y291"/>
    <mergeCell ref="Z291:AD291"/>
    <mergeCell ref="G292:Y292"/>
    <mergeCell ref="Z292:AD292"/>
    <mergeCell ref="G288:Y288"/>
    <mergeCell ref="Z288:AD288"/>
    <mergeCell ref="G289:Y289"/>
    <mergeCell ref="Z289:AD289"/>
    <mergeCell ref="G290:Y290"/>
    <mergeCell ref="Z290:AD290"/>
    <mergeCell ref="A285:F285"/>
    <mergeCell ref="A286:F286"/>
    <mergeCell ref="BE282:BL282"/>
    <mergeCell ref="A289:F289"/>
    <mergeCell ref="A290:F290"/>
    <mergeCell ref="AO283:AV283"/>
    <mergeCell ref="AO284:AV284"/>
    <mergeCell ref="AO285:AV285"/>
    <mergeCell ref="AO286:AV286"/>
    <mergeCell ref="BE284:BL284"/>
    <mergeCell ref="BE285:BL285"/>
    <mergeCell ref="BE286:BL286"/>
    <mergeCell ref="A291:F291"/>
    <mergeCell ref="A292:F292"/>
    <mergeCell ref="A293:F293"/>
    <mergeCell ref="G293:Y293"/>
    <mergeCell ref="Z293:AD293"/>
    <mergeCell ref="A287:F287"/>
    <mergeCell ref="A288:F288"/>
    <mergeCell ref="AO292:AV292"/>
    <mergeCell ref="BE283:BL283"/>
    <mergeCell ref="AO288:AV288"/>
    <mergeCell ref="AO289:AV289"/>
    <mergeCell ref="AO290:AV290"/>
    <mergeCell ref="AO291:AV291"/>
    <mergeCell ref="AW289:BD289"/>
    <mergeCell ref="AW290:BD290"/>
    <mergeCell ref="AO287:AV287"/>
    <mergeCell ref="BE287:BL287"/>
    <mergeCell ref="BE288:BL288"/>
    <mergeCell ref="AE285:AN285"/>
    <mergeCell ref="AE292:AN292"/>
    <mergeCell ref="AE286:AN286"/>
    <mergeCell ref="AO293:AV293"/>
    <mergeCell ref="AW283:BD283"/>
    <mergeCell ref="AW284:BD284"/>
    <mergeCell ref="AW285:BD285"/>
    <mergeCell ref="AW286:BD286"/>
    <mergeCell ref="AW287:BD287"/>
    <mergeCell ref="AW288:BD288"/>
    <mergeCell ref="BE289:BL289"/>
    <mergeCell ref="BE290:BL290"/>
    <mergeCell ref="BE291:BL291"/>
    <mergeCell ref="BE292:BL292"/>
    <mergeCell ref="BE293:BL293"/>
    <mergeCell ref="AW291:BD291"/>
    <mergeCell ref="AW292:BD292"/>
    <mergeCell ref="AW293:BD293"/>
    <mergeCell ref="AE293:AN293"/>
    <mergeCell ref="AE287:AN287"/>
    <mergeCell ref="AE288:AN288"/>
    <mergeCell ref="AE289:AN289"/>
    <mergeCell ref="AE290:AN290"/>
    <mergeCell ref="AE291:AN291"/>
  </mergeCells>
  <phoneticPr fontId="0" type="noConversion"/>
  <conditionalFormatting sqref="G226:G232 G289 G286 G282:L282 G292">
    <cfRule type="cellIs" dxfId="1" priority="7" stopIfTrue="1" operator="equal">
      <formula>#REF!</formula>
    </cfRule>
  </conditionalFormatting>
  <conditionalFormatting sqref="D68:I68">
    <cfRule type="cellIs" dxfId="0" priority="13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4" fitToHeight="500" orientation="landscape" r:id="rId1"/>
  <headerFooter alignWithMargins="0"/>
  <rowBreaks count="9" manualBreakCount="9">
    <brk id="35" max="63" man="1"/>
    <brk id="69" max="63" man="1"/>
    <brk id="98" max="63" man="1"/>
    <brk id="130" max="63" man="1"/>
    <brk id="162" max="63" man="1"/>
    <brk id="190" max="63" man="1"/>
    <brk id="218" max="63" man="1"/>
    <brk id="244" max="63" man="1"/>
    <brk id="275" max="63" man="1"/>
  </rowBreaks>
  <colBreaks count="1" manualBreakCount="1">
    <brk id="6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1416030</vt:lpstr>
      <vt:lpstr>'1416030'!Область_друку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2024-10-30T07:20:04Z</cp:lastPrinted>
  <dcterms:created xsi:type="dcterms:W3CDTF">2016-08-15T09:54:21Z</dcterms:created>
  <dcterms:modified xsi:type="dcterms:W3CDTF">2024-11-05T07:55:24Z</dcterms:modified>
</cp:coreProperties>
</file>