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63" windowHeight="12279" tabRatio="606" activeTab="0"/>
  </bookViews>
  <sheets>
    <sheet name="Форма 2021-1" sheetId="1" r:id="rId1"/>
    <sheet name="Форма 2021-2 П.1-4" sheetId="2" r:id="rId2"/>
    <sheet name="Форма 2021-2 П.5" sheetId="3" r:id="rId3"/>
    <sheet name="Форма 2021-2 П.6" sheetId="4" r:id="rId4"/>
    <sheet name="Форма 2021-2 П.7" sheetId="5" r:id="rId5"/>
    <sheet name="Форма 2021-2 П.8" sheetId="6" r:id="rId6"/>
    <sheet name="Форма 2021-2 П.9" sheetId="7" r:id="rId7"/>
    <sheet name="Форма 2021-2 П.10" sheetId="8" r:id="rId8"/>
    <sheet name="Форма 2021-2 П.11" sheetId="9" r:id="rId9"/>
    <sheet name="Форма 2021-2 П.12-13" sheetId="10" r:id="rId10"/>
    <sheet name="Форма 2021-2 П.14-15" sheetId="11" r:id="rId11"/>
    <sheet name="Форма 2021-3" sheetId="12" r:id="rId12"/>
  </sheets>
  <definedNames>
    <definedName name="_xlnm.Print_Area" localSheetId="0">'Форма 2021-1'!$A$1:$J$51</definedName>
    <definedName name="_xlnm.Print_Area" localSheetId="1">'Форма 2021-2 П.1-4'!$A$1:$J$25</definedName>
    <definedName name="_xlnm.Print_Area" localSheetId="10">'Форма 2021-2 П.14-15'!$A$1:$L$69</definedName>
    <definedName name="_xlnm.Print_Area" localSheetId="2">'Форма 2021-2 П.5'!$A$1:$N$25</definedName>
    <definedName name="_xlnm.Print_Area" localSheetId="3">'Форма 2021-2 П.6'!$A$1:$N$62</definedName>
    <definedName name="_xlnm.Print_Area" localSheetId="4">'Форма 2021-2 П.7'!$A$1:$N$20</definedName>
    <definedName name="_xlnm.Print_Area" localSheetId="5">'Форма 2021-2 П.8'!$A$1:$M$55</definedName>
    <definedName name="_xlnm.Print_Area" localSheetId="11">'Форма 2021-3'!$A$1:$I$89</definedName>
  </definedNames>
  <calcPr fullCalcOnLoad="1"/>
</workbook>
</file>

<file path=xl/sharedStrings.xml><?xml version="1.0" encoding="utf-8"?>
<sst xmlns="http://schemas.openxmlformats.org/spreadsheetml/2006/main" count="794" uniqueCount="256">
  <si>
    <t>ЗАТВЕРДЖЕНО</t>
  </si>
  <si>
    <t>Наказ Міністерства фінансів України</t>
  </si>
  <si>
    <t>17 липня 2015 року N 648</t>
  </si>
  <si>
    <t>Найменування</t>
  </si>
  <si>
    <t>Керівник установи</t>
  </si>
  <si>
    <t>(підпис)</t>
  </si>
  <si>
    <t>(ініціали та прізвище)</t>
  </si>
  <si>
    <t>Головний бухгалтер</t>
  </si>
  <si>
    <t>______________</t>
  </si>
  <si>
    <t>(у редакції наказу Міністерства фінансів</t>
  </si>
  <si>
    <t>2020 рік</t>
  </si>
  <si>
    <t>2021 рік</t>
  </si>
  <si>
    <t>України від 17 липня 2018 року N 617)</t>
  </si>
  <si>
    <t>2. Мета діяльності головного розпорядника коштів місцевого бюджету.</t>
  </si>
  <si>
    <t>Код Функціональної класифікації видатків та кредитування бюджету</t>
  </si>
  <si>
    <t>УСЬОГО</t>
  </si>
  <si>
    <t xml:space="preserve"> (грн)</t>
  </si>
  <si>
    <t>(грн)</t>
  </si>
  <si>
    <t>(найменування головного розпорядника коштів місцевого бюджету)</t>
  </si>
  <si>
    <t>(найменування відповідального виконавця)</t>
  </si>
  <si>
    <t>Код</t>
  </si>
  <si>
    <t>загальний фонд</t>
  </si>
  <si>
    <t>спеціальний фонд</t>
  </si>
  <si>
    <t>у тому числі бюджет розвитку</t>
  </si>
  <si>
    <t>Надходження із загального фонду бюджету</t>
  </si>
  <si>
    <t>Х</t>
  </si>
  <si>
    <t>Повернення кредитів до бюджету</t>
  </si>
  <si>
    <t>Власні надходження бюджетних установ (розписати за видами надходжень)</t>
  </si>
  <si>
    <t>Інші надходження спеціального фонду (розписати за видами надходжень)</t>
  </si>
  <si>
    <t>разом                      (7 + 8)</t>
  </si>
  <si>
    <t>разом                 (3 + 4)</t>
  </si>
  <si>
    <t>разом                 (7 + 8)</t>
  </si>
  <si>
    <t>разом                      (11 + 12)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</si>
  <si>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</si>
  <si>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</si>
  <si>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</si>
  <si>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</si>
  <si>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N з/п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</si>
  <si>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</si>
  <si>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</si>
  <si>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</si>
  <si>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</si>
  <si>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</si>
  <si>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</si>
  <si>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</si>
  <si>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разом                 (5 + 6)</t>
  </si>
  <si>
    <t>разом                      (8 + 9)</t>
  </si>
  <si>
    <t>у тому числі оплата праці штатних одиниць за загальним фондом, що враховані також у спеціальному фонді</t>
  </si>
  <si>
    <t>9. Структура видатків на оплату праці:</t>
  </si>
  <si>
    <t>10. Чисельність зайнятих у бюджетних установах:</t>
  </si>
  <si>
    <t>Категорії працівників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</si>
  <si>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</si>
  <si>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</si>
  <si>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</si>
  <si>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 xml:space="preserve">разом
(4 + 5)
</t>
  </si>
  <si>
    <t xml:space="preserve">разом
(7 + 8)
</t>
  </si>
  <si>
    <t>разом                 (10 + 11)</t>
  </si>
  <si>
    <t>разом                 (4 + 5)</t>
  </si>
  <si>
    <t>разом                  (7 + 8)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</si>
  <si>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</si>
  <si>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</si>
  <si>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</si>
  <si>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</si>
  <si>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</si>
  <si>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_______________________________________________________________________________________________________________________________________________________________________________</t>
  </si>
  <si>
    <t>Код Економічної класифікації видатків бюджету / код Класифікації кредитування бюджету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</si>
  <si>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</si>
  <si>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</si>
  <si>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</si>
  <si>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</si>
  <si>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загального фонду</t>
  </si>
  <si>
    <t>спеціального фонду</t>
  </si>
  <si>
    <t>очікуваний обсяг взяття поточних зобов'язань                      (3 - 5)</t>
  </si>
  <si>
    <t>очікуваний обсяг взяття поточних зобов'язань (8 - 10)</t>
  </si>
  <si>
    <t>можлива кредиторська заборгованість на початок планового бюджетного періоду                                            (4 - 5 - 6)</t>
  </si>
  <si>
    <t>Затверджено з урахуванням змін</t>
  </si>
  <si>
    <t>Касові видатки / надання кредитів</t>
  </si>
  <si>
    <t>Причини виникнення заборгованості</t>
  </si>
  <si>
    <t>Вжиті заходи щодо погашення заборгованості</t>
  </si>
  <si>
    <t xml:space="preserve">Касові видатки / 
надання кредитів
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</si>
  <si>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</si>
  <si>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</si>
  <si>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 xml:space="preserve">Зміна кредиторської заборгованості
(6 - 5)
</t>
  </si>
  <si>
    <t xml:space="preserve">Бюджетні зобов'язання 
(4 + 6)
</t>
  </si>
  <si>
    <t>Погашено кредиторську заборгованість за рахунок коштів</t>
  </si>
  <si>
    <t>__________________________________________________________________________________________________________________________________________________________________________</t>
  </si>
  <si>
    <t>Напрями використання бюджетних коштів</t>
  </si>
  <si>
    <t>4. Додаткові витрати місцевого бюджету:</t>
  </si>
  <si>
    <t>______________________________________________________________________________________________________________________________________________________________________</t>
  </si>
  <si>
    <t>індикативні прогнозні показники</t>
  </si>
  <si>
    <t xml:space="preserve">необхідно додатково
(+)
</t>
  </si>
  <si>
    <t>необхідно додатково
(+)</t>
  </si>
  <si>
    <t>разом                 (8 + 9)</t>
  </si>
  <si>
    <t>2022 рік (прогноз)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</si>
  <si>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</si>
  <si>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</si>
  <si>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</si>
  <si>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</si>
  <si>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</si>
  <si>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затверджено</t>
  </si>
  <si>
    <t>фактично зайняті</t>
  </si>
  <si>
    <t>2022 рік</t>
  </si>
  <si>
    <t>11. Місцеві/регіональні програми, які виконуються в межах бюджетної програми:</t>
  </si>
  <si>
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роки.</t>
  </si>
  <si>
    <t>Дебіторська заборгованість на 01.01.2019</t>
  </si>
  <si>
    <t>Зміна результативних показників, які характеризують виконання бюджетної програми, у разі передбачення додаткових коштів</t>
  </si>
  <si>
    <t>Наслідки у разі, якщо додаткові кошти не будуть передбачені у 2020 році, та альтернативні заходи, яких необхідно вжити для забезпечення виконання бюджетної програми</t>
  </si>
  <si>
    <t>Зміна результативних показників бюджетної програми у разі передбачення додаткових коштів:</t>
  </si>
  <si>
    <t>2022 рік (прогноз) у межах доведених індикативних прогнозних показників</t>
  </si>
  <si>
    <t>2022 рік (прогноз) зміни у разі передбачення додаткових коштів</t>
  </si>
  <si>
    <t>України від 7 серпня 2019 року N 336)</t>
  </si>
  <si>
    <t>(код за ЄДРПОУ)</t>
  </si>
  <si>
    <t>(код бюджету)</t>
  </si>
  <si>
    <t>(код Типової відомчої класифікації видатків та кредитування місцевого бюджету)</t>
  </si>
  <si>
    <t>Номер цілі державної політики</t>
  </si>
  <si>
    <t>3. Цілі державної політики у відповідній сфері діяльності, формування та/або реалізацію якої забезпечує головний розпорядник коштів місцевого бюджету, і показники їх досягнення</t>
  </si>
  <si>
    <t>Найменування показника результату</t>
  </si>
  <si>
    <t>4. Розподіл граничних показників видатків бюджету та надання кредитів з бюджету загального фонду місцевого бюджету на 2020-2022 роки за бюджетними програмами:</t>
  </si>
  <si>
    <t>5. Розподіл граничних показників видатків бюджету та надання кредитів з бюджету спеціального фонду місцевого бюджету на 2020-2022 роки за бюджетними програмами:</t>
  </si>
  <si>
    <t>Код Програмної класифікації видатків та кредитування місцевого бюджету</t>
  </si>
  <si>
    <t>Код Типової програмною класифікацією видатків та кредитування місцевого бюджету</t>
  </si>
  <si>
    <t>Найменування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</si>
  <si>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</si>
  <si>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(найменування бюджетної програми згідно з Типовою програмною класифікації видатків та кредитування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</si>
  <si>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</si>
  <si>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</si>
  <si>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місцевого бюджету)</t>
  </si>
  <si>
    <t>1. Управління капітального будівництва департаменту архітектури, містобудування та земельних ресурсів</t>
  </si>
  <si>
    <t xml:space="preserve">Керівництво і управління у відповідній сфері </t>
  </si>
  <si>
    <t>0111</t>
  </si>
  <si>
    <t>грн.</t>
  </si>
  <si>
    <t>Управління капітального будівництва департаменту архітектури, містобудування та земельних ресурсів</t>
  </si>
  <si>
    <r>
      <rPr>
        <b/>
        <sz val="12"/>
        <color indexed="8"/>
        <rFont val="Times New Roman"/>
        <family val="1"/>
      </rPr>
      <t>Ціль державної політики 1</t>
    </r>
    <r>
      <rPr>
        <sz val="12"/>
        <color indexed="8"/>
        <rFont val="Times New Roman"/>
        <family val="1"/>
      </rPr>
      <t xml:space="preserve"> </t>
    </r>
  </si>
  <si>
    <t xml:space="preserve">Забезпечення виконання наданих законодавством повноважень керівництва і управління у відповідній сфері </t>
  </si>
  <si>
    <t>0160</t>
  </si>
  <si>
    <t>Т.М. Поліщук</t>
  </si>
  <si>
    <t>02498582</t>
  </si>
  <si>
    <t>Керівництво і управління у відповідній сфері у містах (місті Києві), селищах, селах, об'єднаних територіальних громадах</t>
  </si>
  <si>
    <t>1500000</t>
  </si>
  <si>
    <t xml:space="preserve">3. ____1510160_____ </t>
  </si>
  <si>
    <t>2. Управління капітального будівництва департаменту архітектури, містобудування та земельних ресурсів</t>
  </si>
  <si>
    <t>Забезпечення виконання наданих законодавством повноважень</t>
  </si>
  <si>
    <t>Забезпечення виконання наданих законодавством повноважень керівництва і управління у відповідній сфері</t>
  </si>
  <si>
    <t>Керівництво і управління у відповідній сфері</t>
  </si>
  <si>
    <t>Конституція України; Бюджетний Кодекс України; Закон України "Про Державний бюджет";  Постанова КМУ від 09.03.2006 №268 "Про упорядкування структури та умов оплати праці працівників апарату органів виконавчої влади, органів прокуратури, судів та інших органів"; 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із змінами та "Правила складання паспортів бюджетних програм місцевих бюджетів та звітів про їх виконання".</t>
  </si>
  <si>
    <t>Нарахування на оплату праці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</si>
  <si>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</si>
  <si>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</si>
  <si>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</si>
  <si>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Оплата водопостачання та водовідведення</t>
  </si>
  <si>
    <t>Оплата природного газу</t>
  </si>
  <si>
    <t>Оплата електроенергії</t>
  </si>
  <si>
    <t>Інші поточні видатки</t>
  </si>
  <si>
    <t>Придбання обладнання і предметів довгострокового користування</t>
  </si>
  <si>
    <t>Затрат</t>
  </si>
  <si>
    <t>1.1</t>
  </si>
  <si>
    <t xml:space="preserve">Обсяг видатків на забезпечення виконання наданих законодавством повноважень </t>
  </si>
  <si>
    <t>1.1.1</t>
  </si>
  <si>
    <t>в тому числі обсяг видатків на оновлення матеріально-технічної бази</t>
  </si>
  <si>
    <t>1.2</t>
  </si>
  <si>
    <t>кількість штатних одиниць, з них:</t>
  </si>
  <si>
    <t>1.3</t>
  </si>
  <si>
    <t>посадові особи</t>
  </si>
  <si>
    <t>1.4</t>
  </si>
  <si>
    <t>інший персонал</t>
  </si>
  <si>
    <t>2</t>
  </si>
  <si>
    <t>Продукту</t>
  </si>
  <si>
    <t>2.1</t>
  </si>
  <si>
    <t>кількість отриманих листів, звернень, заяв, скарг та завдань</t>
  </si>
  <si>
    <t>2.2</t>
  </si>
  <si>
    <t>кількість відравлених листів та завдань</t>
  </si>
  <si>
    <t>2.3</t>
  </si>
  <si>
    <t>кількість підготовлених проектів рішень міської ради</t>
  </si>
  <si>
    <t>2.4</t>
  </si>
  <si>
    <t>кількість підготовлених проектів рішень виконавчого комітету</t>
  </si>
  <si>
    <t>2.5</t>
  </si>
  <si>
    <t>3</t>
  </si>
  <si>
    <t>Ефективності</t>
  </si>
  <si>
    <t>3.1</t>
  </si>
  <si>
    <t>кількість виконаних листів, звернень, заяв та завдань на одну штатну одиницю</t>
  </si>
  <si>
    <t>3.2</t>
  </si>
  <si>
    <t>кількість підготовлених проектів рішень міської ради на одну штатну одиницю</t>
  </si>
  <si>
    <t>3.3</t>
  </si>
  <si>
    <t>кількість підготовлених проектів рішень виконавчого комітету на одну штатну одиницю</t>
  </si>
  <si>
    <t>3.4</t>
  </si>
  <si>
    <t>4</t>
  </si>
  <si>
    <t>Якості</t>
  </si>
  <si>
    <t>4.1</t>
  </si>
  <si>
    <t>відсоток вчасно виконаних листів, звернень, заяв, скарг та завдань до їх загальної кількості</t>
  </si>
  <si>
    <t>4.2</t>
  </si>
  <si>
    <t>од.</t>
  </si>
  <si>
    <t>%</t>
  </si>
  <si>
    <t>кошторис</t>
  </si>
  <si>
    <t>штатний розпис</t>
  </si>
  <si>
    <t>журнал реєстрації</t>
  </si>
  <si>
    <t>розрахунок</t>
  </si>
  <si>
    <t>Оплата праці</t>
  </si>
  <si>
    <t>Обов'язкові виплати</t>
  </si>
  <si>
    <t>Стимулюючі доплати та надбавки</t>
  </si>
  <si>
    <t>Премії</t>
  </si>
  <si>
    <t>Матеріальна допомога</t>
  </si>
  <si>
    <t>Інші виплати</t>
  </si>
  <si>
    <t>Посадові особи місцевого самоврядування</t>
  </si>
  <si>
    <t>Інший персонал</t>
  </si>
  <si>
    <t>Рішення 48-ї сесії Хмельницької
міської ради від 04.03.2015 року №80</t>
  </si>
  <si>
    <t>1.Управління капітального будівництва департаменту архітектури, містобудування та земельних ресурсів</t>
  </si>
  <si>
    <t>3.                     1510160</t>
  </si>
  <si>
    <t>кількість підготовлених проектів договорів про пайову участь у створенні і розвитку  інженерно-транспортної та соціальної інфраструктури м. Хмельницького</t>
  </si>
  <si>
    <t>відсоток фактично укладених договорів про пайову участь у створенні і розвитку  інженерно-транспортної та соціальної інфраструктури м. Хмельницького</t>
  </si>
  <si>
    <t>Передплата періодичних видань</t>
  </si>
  <si>
    <t>х</t>
  </si>
  <si>
    <t>БЮДЖЕТНИЙ ЗАПИТ НА 2021 – 2023 РОКИ загальний (Форма 2021-1)</t>
  </si>
  <si>
    <t>2019 рік (звіт)</t>
  </si>
  <si>
    <t>2020 рік (затверджено)</t>
  </si>
  <si>
    <t>2021 рік (проект)</t>
  </si>
  <si>
    <t>2023 рік (прогноз)</t>
  </si>
  <si>
    <t>4. Мета та завдання бюджетної програми на 2021 - 2023 роки:</t>
  </si>
  <si>
    <t>БЮДЖЕТНИЙ ЗАПИТ НА 2021 - 2023 РОКИ індивідуальний (Форма 2021-2)</t>
  </si>
  <si>
    <t>1) надходження для виконання бюджетної програми у 2019 - 2021 роках:</t>
  </si>
  <si>
    <t>2) надходження для виконання бюджетної програми у 2022 - 2023 роках:</t>
  </si>
  <si>
    <t>1) видатки за кодами Економічної класифікації видатків бюджету у 2019 - 2021 роках:</t>
  </si>
  <si>
    <t>2) надання кредитів за кодами Класифікації кредитування бюджету у 2019 - 2021 роках:</t>
  </si>
  <si>
    <t>3) видатки за кодами Економічної класифікації видатків бюджету у 2022 - 2023 роках:</t>
  </si>
  <si>
    <t>4) надання кредитів за кодами Класифікації кредитування бюджету у 2022 - 2023 роках:</t>
  </si>
  <si>
    <t>1) витрати за напрямами використання бюджетних коштів у 2019 - 2021 роках:</t>
  </si>
  <si>
    <t>2) витрати за напрямами використання бюджетних коштів у 2022 - 2023 роках:</t>
  </si>
  <si>
    <t>1) результативні показники бюджетної програми у 2019 - 2021 роках:</t>
  </si>
  <si>
    <t>2) результативні показники бюджетної програми у 2022 - 2023 роках:</t>
  </si>
  <si>
    <t>2020 рік (план)</t>
  </si>
  <si>
    <t>2023 рік</t>
  </si>
  <si>
    <t>1) місцеві/регіональні програми, які виконуються в межах бюджетної програми у 2019 - 2021 роках:</t>
  </si>
  <si>
    <t>2) місцеві/регіональні програми, які виконуються в межах бюджетної програми у 2022 - 2023 роках:</t>
  </si>
  <si>
    <t>12. Об'єкти, які виконуються в межах бюджетної програми за рахунок коштів бюджету розвитку у 2019 - 2023 роках:</t>
  </si>
  <si>
    <t>14. Бюджетні зобов'язання у 2019 - 2021 роках:</t>
  </si>
  <si>
    <t>1) кредиторська заборгованість місцевого бюджету у 2019 році:</t>
  </si>
  <si>
    <t>2) кредиторська заборгованість місцевого бюджету у 2020 - 2021 роках:</t>
  </si>
  <si>
    <t>3) дебіторська заборгованість у 2019 - 2020 роках:</t>
  </si>
  <si>
    <t>Дебіторська заборгованість на 01.01.2020</t>
  </si>
  <si>
    <t>Очікувана дебіторська заборгованість на 01.01.2021</t>
  </si>
  <si>
    <t>4) аналіз управління бюджетними зобов'язаннями та пропозиції щодо упорядкування бюджетних зобов'язань у 2021 році.</t>
  </si>
  <si>
    <t>15. Підстави та обґрунтування видатків спеціального фонду на 2021 рік та на 2022 - 2023 роки за рахунок надходжень до спеціального фонду, аналіз результатів, досягнутих внаслідок використання коштів спеціального фонду бюджету у 2019 році, та очікувані результати у 2020 році.</t>
  </si>
  <si>
    <t>БЮДЖЕТНИЙ ЗАПИТ НА 2021 - 2023 РОКИ додатковий (Форма 2021-3)</t>
  </si>
  <si>
    <t>1) додаткові витрати на 2021 рік за бюджетними програмами:</t>
  </si>
  <si>
    <t>2019 рік                                        (звіт)</t>
  </si>
  <si>
    <t>Обґрунтування необхідності додаткових коштів на 2021 рік</t>
  </si>
  <si>
    <t>2021 рік (проект) у межах доведених граничних обсягів</t>
  </si>
  <si>
    <t>2021 рік (проект) зміни у разі передбачення додаткових коштів</t>
  </si>
  <si>
    <t>2) додаткові витрати на 2022 - 2023 роки за бюджетними програмами:</t>
  </si>
  <si>
    <t xml:space="preserve">Обґрунтування необхідності додаткових коштів
на 2022 - 2023 роки
</t>
  </si>
  <si>
    <t>2023 рік (прогноз) у межах доведених індикативних прогнозних показників</t>
  </si>
  <si>
    <t>2023 рік (прогноз) зміни у разі передбачення додаткових коштів</t>
  </si>
  <si>
    <t>Наслідки у разі, якщо додаткові кошти не будуть передбачені у 2022- 2023 роках, та альтернативні заходи, яких необхідно вжити для забезпечення виконання бюджетної програми</t>
  </si>
  <si>
    <t>Окремі заходи по реалізації державних (регіональних) програм, не віднесені до заходів розвитку</t>
  </si>
  <si>
    <t>Програма впровадження електронного урядування у Хмельницькій міській раді на 2015-2021 роки (із змінами і доповненнями)</t>
  </si>
  <si>
    <t>Л.В.Танчук</t>
  </si>
  <si>
    <t>Л.В. Танчук</t>
  </si>
</sst>
</file>

<file path=xl/styles.xml><?xml version="1.0" encoding="utf-8"?>
<styleSheet xmlns="http://schemas.openxmlformats.org/spreadsheetml/2006/main">
  <numFmts count="1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&quot;Так&quot;;&quot;Так&quot;;&quot;Ні&quot;"/>
    <numFmt numFmtId="167" formatCode="&quot;True&quot;;&quot;True&quot;;&quot;False&quot;"/>
    <numFmt numFmtId="168" formatCode="&quot;Увімк&quot;;&quot;Увімк&quot;;&quot;Вимк&quot;"/>
    <numFmt numFmtId="169" formatCode="[$¥€-2]\ ###,000_);[Red]\([$€-2]\ ###,000\)"/>
    <numFmt numFmtId="170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sz val="10"/>
      <name val="Times New Roman"/>
      <family val="1"/>
    </font>
    <font>
      <b/>
      <sz val="11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18"/>
      <name val="Times New Roman"/>
      <family val="1"/>
    </font>
    <font>
      <sz val="11"/>
      <name val="Calibri"/>
      <family val="2"/>
    </font>
    <font>
      <sz val="12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u val="single"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3399"/>
      <name val="Times New Roman"/>
      <family val="1"/>
    </font>
    <font>
      <b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7" borderId="0" applyNumberFormat="0" applyBorder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28" borderId="6" applyNumberFormat="0" applyAlignment="0" applyProtection="0"/>
    <xf numFmtId="0" fontId="43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7" applyNumberFormat="0" applyFill="0" applyAlignment="0" applyProtection="0"/>
    <xf numFmtId="0" fontId="46" fillId="30" borderId="0" applyNumberFormat="0" applyBorder="0" applyAlignment="0" applyProtection="0"/>
    <xf numFmtId="0" fontId="0" fillId="31" borderId="8" applyNumberFormat="0" applyFont="0" applyAlignment="0" applyProtection="0"/>
    <xf numFmtId="0" fontId="47" fillId="29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2">
    <xf numFmtId="0" fontId="0" fillId="0" borderId="0" xfId="0" applyFont="1" applyAlignment="1">
      <alignment/>
    </xf>
    <xf numFmtId="0" fontId="51" fillId="0" borderId="0" xfId="0" applyFont="1" applyAlignment="1">
      <alignment horizontal="right" vertical="center" indent="4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horizontal="center" vertical="center" wrapText="1"/>
    </xf>
    <xf numFmtId="0" fontId="52" fillId="0" borderId="0" xfId="0" applyFont="1" applyAlignment="1">
      <alignment horizontal="left" vertical="center" indent="4"/>
    </xf>
    <xf numFmtId="0" fontId="53" fillId="0" borderId="0" xfId="0" applyFont="1" applyAlignment="1">
      <alignment/>
    </xf>
    <xf numFmtId="0" fontId="54" fillId="0" borderId="0" xfId="0" applyFont="1" applyAlignment="1">
      <alignment vertical="center" wrapText="1"/>
    </xf>
    <xf numFmtId="0" fontId="54" fillId="0" borderId="0" xfId="0" applyFont="1" applyAlignment="1">
      <alignment horizontal="left" vertical="center" wrapText="1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 wrapText="1"/>
    </xf>
    <xf numFmtId="0" fontId="51" fillId="0" borderId="0" xfId="0" applyFont="1" applyAlignment="1">
      <alignment vertical="center" wrapText="1"/>
    </xf>
    <xf numFmtId="0" fontId="53" fillId="0" borderId="0" xfId="0" applyFont="1" applyAlignment="1">
      <alignment/>
    </xf>
    <xf numFmtId="0" fontId="51" fillId="0" borderId="0" xfId="0" applyFont="1" applyAlignment="1">
      <alignment horizontal="right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vertical="center" wrapText="1"/>
    </xf>
    <xf numFmtId="0" fontId="51" fillId="0" borderId="11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52" fillId="0" borderId="0" xfId="0" applyFont="1" applyAlignment="1">
      <alignment/>
    </xf>
    <xf numFmtId="0" fontId="52" fillId="0" borderId="12" xfId="0" applyFont="1" applyBorder="1" applyAlignment="1">
      <alignment/>
    </xf>
    <xf numFmtId="0" fontId="51" fillId="0" borderId="10" xfId="0" applyFont="1" applyBorder="1" applyAlignment="1">
      <alignment horizontal="right" vertical="center" wrapText="1"/>
    </xf>
    <xf numFmtId="0" fontId="51" fillId="0" borderId="10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right" vertical="center" wrapText="1"/>
    </xf>
    <xf numFmtId="0" fontId="51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center" vertical="top" wrapText="1"/>
    </xf>
    <xf numFmtId="0" fontId="51" fillId="0" borderId="0" xfId="0" applyFont="1" applyAlignment="1">
      <alignment vertical="top" wrapText="1"/>
    </xf>
    <xf numFmtId="0" fontId="55" fillId="0" borderId="0" xfId="0" applyFont="1" applyAlignment="1">
      <alignment horizontal="center" vertical="top" wrapText="1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 horizontal="center"/>
    </xf>
    <xf numFmtId="0" fontId="51" fillId="0" borderId="0" xfId="0" applyFont="1" applyAlignment="1">
      <alignment horizontal="right" vertical="center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52" fillId="0" borderId="10" xfId="0" applyFont="1" applyBorder="1" applyAlignment="1">
      <alignment horizontal="center" wrapText="1"/>
    </xf>
    <xf numFmtId="0" fontId="51" fillId="0" borderId="10" xfId="0" applyFont="1" applyBorder="1" applyAlignment="1">
      <alignment horizontal="center" vertical="center" wrapText="1"/>
    </xf>
    <xf numFmtId="49" fontId="51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49" fontId="54" fillId="0" borderId="0" xfId="0" applyNumberFormat="1" applyFont="1" applyAlignment="1">
      <alignment horizontal="center"/>
    </xf>
    <xf numFmtId="0" fontId="57" fillId="0" borderId="10" xfId="0" applyFont="1" applyBorder="1" applyAlignment="1">
      <alignment vertical="center" wrapText="1"/>
    </xf>
    <xf numFmtId="3" fontId="5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49" fontId="5" fillId="0" borderId="13" xfId="0" applyNumberFormat="1" applyFont="1" applyBorder="1" applyAlignment="1">
      <alignment vertical="center" wrapText="1"/>
    </xf>
    <xf numFmtId="49" fontId="4" fillId="0" borderId="13" xfId="0" applyNumberFormat="1" applyFont="1" applyBorder="1" applyAlignment="1">
      <alignment vertical="center" wrapText="1"/>
    </xf>
    <xf numFmtId="4" fontId="9" fillId="0" borderId="0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4" fontId="10" fillId="0" borderId="0" xfId="0" applyNumberFormat="1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5" fillId="0" borderId="0" xfId="0" applyNumberFormat="1" applyFont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4" fillId="0" borderId="10" xfId="0" applyNumberFormat="1" applyFont="1" applyBorder="1" applyAlignment="1">
      <alignment vertical="center" wrapText="1"/>
    </xf>
    <xf numFmtId="0" fontId="9" fillId="0" borderId="10" xfId="0" applyNumberFormat="1" applyFont="1" applyBorder="1" applyAlignment="1">
      <alignment vertical="center" wrapText="1"/>
    </xf>
    <xf numFmtId="4" fontId="9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vertical="center" wrapText="1"/>
    </xf>
    <xf numFmtId="0" fontId="10" fillId="0" borderId="10" xfId="0" applyNumberFormat="1" applyFont="1" applyBorder="1" applyAlignment="1">
      <alignment vertical="center" wrapText="1"/>
    </xf>
    <xf numFmtId="0" fontId="7" fillId="0" borderId="10" xfId="0" applyNumberFormat="1" applyFont="1" applyBorder="1" applyAlignment="1">
      <alignment vertical="top" wrapText="1"/>
    </xf>
    <xf numFmtId="0" fontId="7" fillId="0" borderId="10" xfId="0" applyNumberFormat="1" applyFont="1" applyBorder="1" applyAlignment="1">
      <alignment vertical="center" wrapText="1"/>
    </xf>
    <xf numFmtId="3" fontId="10" fillId="0" borderId="10" xfId="0" applyNumberFormat="1" applyFont="1" applyBorder="1" applyAlignment="1">
      <alignment vertical="center" wrapText="1"/>
    </xf>
    <xf numFmtId="0" fontId="4" fillId="0" borderId="10" xfId="0" applyNumberFormat="1" applyFont="1" applyBorder="1" applyAlignment="1">
      <alignment vertical="top" wrapText="1"/>
    </xf>
    <xf numFmtId="3" fontId="9" fillId="0" borderId="10" xfId="0" applyNumberFormat="1" applyFont="1" applyBorder="1" applyAlignment="1">
      <alignment vertical="center" wrapText="1"/>
    </xf>
    <xf numFmtId="0" fontId="6" fillId="0" borderId="12" xfId="0" applyFont="1" applyBorder="1" applyAlignment="1">
      <alignment vertical="top" wrapText="1"/>
    </xf>
    <xf numFmtId="0" fontId="54" fillId="0" borderId="0" xfId="0" applyFont="1" applyBorder="1" applyAlignment="1">
      <alignment horizontal="left" vertical="center"/>
    </xf>
    <xf numFmtId="0" fontId="55" fillId="0" borderId="10" xfId="0" applyFont="1" applyBorder="1" applyAlignment="1">
      <alignment horizontal="left" vertical="center" wrapText="1"/>
    </xf>
    <xf numFmtId="0" fontId="5" fillId="0" borderId="13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54" fillId="0" borderId="0" xfId="0" applyFont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3" fontId="52" fillId="0" borderId="10" xfId="0" applyNumberFormat="1" applyFont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3" fontId="51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 wrapText="1"/>
    </xf>
    <xf numFmtId="4" fontId="9" fillId="0" borderId="10" xfId="0" applyNumberFormat="1" applyFont="1" applyBorder="1" applyAlignment="1">
      <alignment horizont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right" vertical="center" wrapText="1"/>
    </xf>
    <xf numFmtId="3" fontId="51" fillId="33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vertical="center" wrapText="1"/>
    </xf>
    <xf numFmtId="0" fontId="51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4" fontId="51" fillId="0" borderId="10" xfId="0" applyNumberFormat="1" applyFont="1" applyBorder="1" applyAlignment="1">
      <alignment horizontal="center" vertical="center" wrapText="1"/>
    </xf>
    <xf numFmtId="170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/>
    </xf>
    <xf numFmtId="3" fontId="58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 wrapText="1"/>
    </xf>
    <xf numFmtId="3" fontId="10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32" fillId="0" borderId="0" xfId="0" applyFont="1" applyAlignment="1">
      <alignment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3" fontId="10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7" fillId="0" borderId="10" xfId="0" applyFont="1" applyBorder="1" applyAlignment="1">
      <alignment vertical="center" wrapText="1"/>
    </xf>
    <xf numFmtId="0" fontId="32" fillId="0" borderId="10" xfId="0" applyFont="1" applyBorder="1" applyAlignment="1">
      <alignment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32" fillId="0" borderId="0" xfId="0" applyFont="1" applyAlignment="1">
      <alignment/>
    </xf>
    <xf numFmtId="0" fontId="32" fillId="0" borderId="0" xfId="0" applyFont="1" applyAlignment="1">
      <alignment horizontal="justify" vertical="center" wrapText="1"/>
    </xf>
    <xf numFmtId="0" fontId="33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33" fillId="0" borderId="0" xfId="0" applyFont="1" applyAlignment="1">
      <alignment/>
    </xf>
    <xf numFmtId="3" fontId="10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9" fillId="0" borderId="0" xfId="0" applyFont="1" applyAlignment="1">
      <alignment horizontal="left" wrapText="1"/>
    </xf>
    <xf numFmtId="0" fontId="52" fillId="0" borderId="13" xfId="0" applyFont="1" applyBorder="1" applyAlignment="1">
      <alignment horizontal="left" vertical="center"/>
    </xf>
    <xf numFmtId="0" fontId="52" fillId="0" borderId="15" xfId="0" applyFont="1" applyBorder="1" applyAlignment="1">
      <alignment horizontal="left" vertical="center"/>
    </xf>
    <xf numFmtId="0" fontId="52" fillId="0" borderId="14" xfId="0" applyFont="1" applyBorder="1" applyAlignment="1">
      <alignment horizontal="left" vertical="center"/>
    </xf>
    <xf numFmtId="0" fontId="51" fillId="0" borderId="0" xfId="0" applyFont="1" applyAlignment="1">
      <alignment horizontal="center" vertical="center" wrapText="1"/>
    </xf>
    <xf numFmtId="0" fontId="54" fillId="0" borderId="16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top"/>
    </xf>
    <xf numFmtId="0" fontId="54" fillId="0" borderId="0" xfId="0" applyFont="1" applyAlignment="1">
      <alignment horizontal="left" vertical="center" wrapText="1"/>
    </xf>
    <xf numFmtId="0" fontId="54" fillId="0" borderId="16" xfId="0" applyFont="1" applyBorder="1" applyAlignment="1">
      <alignment horizontal="left" vertical="center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center" wrapText="1"/>
    </xf>
    <xf numFmtId="0" fontId="54" fillId="0" borderId="16" xfId="0" applyFont="1" applyBorder="1" applyAlignment="1">
      <alignment horizontal="left"/>
    </xf>
    <xf numFmtId="0" fontId="52" fillId="0" borderId="10" xfId="0" applyFont="1" applyBorder="1" applyAlignment="1">
      <alignment horizontal="center" vertical="center"/>
    </xf>
    <xf numFmtId="0" fontId="51" fillId="0" borderId="0" xfId="0" applyFont="1" applyAlignment="1">
      <alignment horizontal="left" vertical="center" wrapText="1"/>
    </xf>
    <xf numFmtId="0" fontId="54" fillId="0" borderId="16" xfId="0" applyFont="1" applyBorder="1" applyAlignment="1">
      <alignment horizontal="center" wrapText="1"/>
    </xf>
    <xf numFmtId="0" fontId="60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center"/>
    </xf>
    <xf numFmtId="0" fontId="51" fillId="0" borderId="0" xfId="0" applyFont="1" applyAlignment="1">
      <alignment horizontal="center" vertical="top" wrapText="1"/>
    </xf>
    <xf numFmtId="0" fontId="52" fillId="0" borderId="13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4" xfId="0" applyFont="1" applyBorder="1" applyAlignment="1">
      <alignment horizontal="left" vertical="center" wrapText="1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left"/>
    </xf>
    <xf numFmtId="49" fontId="54" fillId="0" borderId="0" xfId="0" applyNumberFormat="1" applyFont="1" applyAlignment="1">
      <alignment horizontal="center"/>
    </xf>
    <xf numFmtId="0" fontId="56" fillId="0" borderId="0" xfId="0" applyFont="1" applyAlignment="1">
      <alignment horizontal="center"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10" fillId="0" borderId="15" xfId="0" applyFont="1" applyBorder="1" applyAlignment="1">
      <alignment horizontal="center" wrapText="1"/>
    </xf>
    <xf numFmtId="0" fontId="10" fillId="0" borderId="14" xfId="0" applyFont="1" applyBorder="1" applyAlignment="1">
      <alignment horizontal="center" wrapText="1"/>
    </xf>
    <xf numFmtId="3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wrapText="1"/>
    </xf>
    <xf numFmtId="0" fontId="10" fillId="0" borderId="0" xfId="0" applyFont="1" applyAlignment="1">
      <alignment horizontal="left" vertical="center"/>
    </xf>
    <xf numFmtId="0" fontId="32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3" fontId="9" fillId="0" borderId="10" xfId="0" applyNumberFormat="1" applyFont="1" applyBorder="1" applyAlignment="1">
      <alignment horizontal="center"/>
    </xf>
    <xf numFmtId="3" fontId="52" fillId="0" borderId="13" xfId="0" applyNumberFormat="1" applyFont="1" applyBorder="1" applyAlignment="1">
      <alignment horizontal="center" wrapText="1"/>
    </xf>
    <xf numFmtId="3" fontId="52" fillId="0" borderId="14" xfId="0" applyNumberFormat="1" applyFont="1" applyBorder="1" applyAlignment="1">
      <alignment horizontal="center" wrapText="1"/>
    </xf>
    <xf numFmtId="0" fontId="51" fillId="0" borderId="11" xfId="0" applyFont="1" applyBorder="1" applyAlignment="1">
      <alignment horizontal="center" vertical="center" wrapText="1"/>
    </xf>
    <xf numFmtId="0" fontId="51" fillId="0" borderId="1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left" vertical="center"/>
    </xf>
    <xf numFmtId="0" fontId="52" fillId="0" borderId="19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2" fillId="0" borderId="2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wrapText="1"/>
    </xf>
    <xf numFmtId="0" fontId="32" fillId="0" borderId="13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32" fillId="0" borderId="17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3" fontId="10" fillId="0" borderId="13" xfId="0" applyNumberFormat="1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55" fillId="0" borderId="0" xfId="0" applyFont="1" applyAlignment="1">
      <alignment horizontal="center" vertical="top"/>
    </xf>
    <xf numFmtId="0" fontId="55" fillId="0" borderId="0" xfId="0" applyFont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5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Підсумок" xfId="52"/>
    <cellStyle name="Поганий" xfId="53"/>
    <cellStyle name="Примітка" xfId="54"/>
    <cellStyle name="Результат" xfId="55"/>
    <cellStyle name="Середній" xfId="56"/>
    <cellStyle name="Текст попередження" xfId="57"/>
    <cellStyle name="Текст пояснення" xfId="58"/>
    <cellStyle name="Comma" xfId="59"/>
    <cellStyle name="Comma [0]" xfId="60"/>
  </cellStyles>
  <dxfs count="38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1:J54"/>
  <sheetViews>
    <sheetView tabSelected="1" view="pageBreakPreview" zoomScaleSheetLayoutView="100" zoomScalePageLayoutView="0" workbookViewId="0" topLeftCell="A13">
      <selection activeCell="K23" sqref="K23"/>
    </sheetView>
  </sheetViews>
  <sheetFormatPr defaultColWidth="9.140625" defaultRowHeight="15"/>
  <cols>
    <col min="1" max="1" width="17.28125" style="0" customWidth="1"/>
    <col min="2" max="2" width="19.8515625" style="0" customWidth="1"/>
    <col min="3" max="3" width="15.8515625" style="0" customWidth="1"/>
    <col min="4" max="4" width="38.8515625" style="0" customWidth="1"/>
    <col min="5" max="5" width="16.421875" style="0" customWidth="1"/>
    <col min="6" max="6" width="17.28125" style="0" customWidth="1"/>
    <col min="7" max="7" width="16.57421875" style="0" customWidth="1"/>
    <col min="8" max="8" width="16.7109375" style="0" customWidth="1"/>
    <col min="9" max="9" width="16.00390625" style="0" customWidth="1"/>
    <col min="10" max="10" width="15.28125" style="0" customWidth="1"/>
  </cols>
  <sheetData>
    <row r="1" spans="2:9" ht="15.75" customHeight="1">
      <c r="B1" s="6"/>
      <c r="C1" s="6"/>
      <c r="D1" s="6"/>
      <c r="E1" s="6"/>
      <c r="F1" s="6"/>
      <c r="G1" s="145" t="s">
        <v>0</v>
      </c>
      <c r="H1" s="145"/>
      <c r="I1" s="145"/>
    </row>
    <row r="2" spans="2:9" ht="15.75" customHeight="1">
      <c r="B2" s="6"/>
      <c r="C2" s="6"/>
      <c r="D2" s="6"/>
      <c r="E2" s="6"/>
      <c r="F2" s="6"/>
      <c r="G2" s="145" t="s">
        <v>1</v>
      </c>
      <c r="H2" s="145"/>
      <c r="I2" s="145"/>
    </row>
    <row r="3" spans="2:9" ht="15.75" customHeight="1">
      <c r="B3" s="6"/>
      <c r="C3" s="6"/>
      <c r="D3" s="6"/>
      <c r="E3" s="6"/>
      <c r="F3" s="6"/>
      <c r="G3" s="145" t="s">
        <v>2</v>
      </c>
      <c r="H3" s="145"/>
      <c r="I3" s="145"/>
    </row>
    <row r="4" spans="1:9" ht="15.75">
      <c r="A4" s="1"/>
      <c r="B4" s="6"/>
      <c r="C4" s="6"/>
      <c r="D4" s="6"/>
      <c r="E4" s="6"/>
      <c r="F4" s="6"/>
      <c r="G4" s="145" t="s">
        <v>9</v>
      </c>
      <c r="H4" s="145"/>
      <c r="I4" s="145"/>
    </row>
    <row r="5" spans="1:9" ht="15.75">
      <c r="A5" s="6"/>
      <c r="B5" s="6"/>
      <c r="C5" s="6"/>
      <c r="D5" s="6"/>
      <c r="E5" s="6"/>
      <c r="F5" s="6"/>
      <c r="G5" s="145" t="s">
        <v>110</v>
      </c>
      <c r="H5" s="145"/>
      <c r="I5" s="145"/>
    </row>
    <row r="6" spans="1:9" ht="15.75">
      <c r="A6" s="6"/>
      <c r="B6" s="6"/>
      <c r="C6" s="6"/>
      <c r="D6" s="6"/>
      <c r="E6" s="6"/>
      <c r="F6" s="6"/>
      <c r="G6" s="6"/>
      <c r="H6" s="6"/>
      <c r="I6" s="6"/>
    </row>
    <row r="7" spans="1:9" ht="17.25">
      <c r="A7" s="147" t="s">
        <v>211</v>
      </c>
      <c r="B7" s="147"/>
      <c r="C7" s="147"/>
      <c r="D7" s="147"/>
      <c r="E7" s="147"/>
      <c r="F7" s="147"/>
      <c r="G7" s="147"/>
      <c r="H7" s="147"/>
      <c r="I7" s="147"/>
    </row>
    <row r="8" spans="1:9" ht="15.75">
      <c r="A8" s="6"/>
      <c r="B8" s="6"/>
      <c r="C8" s="6"/>
      <c r="D8" s="6"/>
      <c r="E8" s="6"/>
      <c r="F8" s="6"/>
      <c r="G8" s="6"/>
      <c r="H8" s="6"/>
      <c r="I8" s="6"/>
    </row>
    <row r="9" spans="1:9" ht="9.75" customHeight="1">
      <c r="A9" s="6"/>
      <c r="B9" s="6"/>
      <c r="C9" s="6"/>
      <c r="D9" s="6"/>
      <c r="E9" s="6"/>
      <c r="F9" s="6"/>
      <c r="G9" s="6"/>
      <c r="H9" s="6"/>
      <c r="I9" s="6"/>
    </row>
    <row r="10" spans="1:9" ht="25.5" customHeight="1">
      <c r="A10" s="143" t="s">
        <v>127</v>
      </c>
      <c r="B10" s="143"/>
      <c r="C10" s="143"/>
      <c r="D10" s="143"/>
      <c r="E10" s="143"/>
      <c r="F10" s="153">
        <v>15</v>
      </c>
      <c r="G10" s="153"/>
      <c r="H10" s="50" t="s">
        <v>136</v>
      </c>
      <c r="I10" s="40">
        <v>22564000000</v>
      </c>
    </row>
    <row r="11" spans="1:9" ht="48.75" customHeight="1">
      <c r="A11" s="138" t="s">
        <v>18</v>
      </c>
      <c r="B11" s="138"/>
      <c r="C11" s="138"/>
      <c r="D11" s="138"/>
      <c r="E11" s="138"/>
      <c r="F11" s="149" t="s">
        <v>113</v>
      </c>
      <c r="G11" s="149"/>
      <c r="H11" s="36" t="s">
        <v>111</v>
      </c>
      <c r="I11" s="36" t="s">
        <v>112</v>
      </c>
    </row>
    <row r="12" spans="1:9" ht="15.75" customHeight="1">
      <c r="A12" s="6"/>
      <c r="B12" s="6"/>
      <c r="C12" s="6"/>
      <c r="D12" s="6"/>
      <c r="E12" s="6"/>
      <c r="F12" s="14"/>
      <c r="G12" s="14"/>
      <c r="H12" s="14"/>
      <c r="I12" s="14"/>
    </row>
    <row r="13" spans="1:9" ht="15">
      <c r="A13" s="148" t="s">
        <v>13</v>
      </c>
      <c r="B13" s="148"/>
      <c r="C13" s="148"/>
      <c r="D13" s="148"/>
      <c r="E13" s="148"/>
      <c r="F13" s="148"/>
      <c r="G13" s="148"/>
      <c r="H13" s="148"/>
      <c r="I13" s="148"/>
    </row>
    <row r="14" spans="1:9" ht="15.75">
      <c r="A14" s="6"/>
      <c r="B14" s="6"/>
      <c r="C14" s="6"/>
      <c r="D14" s="6"/>
      <c r="E14" s="6"/>
      <c r="F14" s="6"/>
      <c r="G14" s="6"/>
      <c r="H14" s="6"/>
      <c r="I14" s="6"/>
    </row>
    <row r="15" spans="1:9" ht="15">
      <c r="A15" s="140" t="s">
        <v>128</v>
      </c>
      <c r="B15" s="140"/>
      <c r="C15" s="140"/>
      <c r="D15" s="140"/>
      <c r="E15" s="140"/>
      <c r="F15" s="140"/>
      <c r="G15" s="140"/>
      <c r="H15" s="140"/>
      <c r="I15" s="140"/>
    </row>
    <row r="16" spans="1:9" ht="15.75">
      <c r="A16" s="6"/>
      <c r="B16" s="6"/>
      <c r="C16" s="6"/>
      <c r="D16" s="6"/>
      <c r="E16" s="6"/>
      <c r="F16" s="6"/>
      <c r="G16" s="6"/>
      <c r="H16" s="6"/>
      <c r="I16" s="6"/>
    </row>
    <row r="17" spans="1:10" ht="15.75">
      <c r="A17" s="131" t="s">
        <v>115</v>
      </c>
      <c r="B17" s="131"/>
      <c r="C17" s="131"/>
      <c r="D17" s="131"/>
      <c r="E17" s="131"/>
      <c r="F17" s="131"/>
      <c r="G17" s="131"/>
      <c r="H17" s="131"/>
      <c r="I17" s="131"/>
      <c r="J17" s="131"/>
    </row>
    <row r="18" spans="1:9" ht="15.75">
      <c r="A18" s="6"/>
      <c r="B18" s="6"/>
      <c r="C18" s="6"/>
      <c r="D18" s="6"/>
      <c r="E18" s="6"/>
      <c r="F18" s="6"/>
      <c r="G18" s="6"/>
      <c r="H18" s="6"/>
      <c r="I18" s="6"/>
    </row>
    <row r="19" spans="1:9" ht="15.75" customHeight="1">
      <c r="A19" s="144" t="s">
        <v>116</v>
      </c>
      <c r="B19" s="144"/>
      <c r="C19" s="144"/>
      <c r="D19" s="144" t="s">
        <v>39</v>
      </c>
      <c r="E19" s="130" t="s">
        <v>212</v>
      </c>
      <c r="F19" s="130" t="s">
        <v>213</v>
      </c>
      <c r="G19" s="130" t="s">
        <v>214</v>
      </c>
      <c r="H19" s="130" t="s">
        <v>93</v>
      </c>
      <c r="I19" s="130" t="s">
        <v>215</v>
      </c>
    </row>
    <row r="20" spans="1:9" ht="15.75" customHeight="1">
      <c r="A20" s="144"/>
      <c r="B20" s="144"/>
      <c r="C20" s="144"/>
      <c r="D20" s="144"/>
      <c r="E20" s="130"/>
      <c r="F20" s="130"/>
      <c r="G20" s="130"/>
      <c r="H20" s="130"/>
      <c r="I20" s="130"/>
    </row>
    <row r="21" spans="1:9" ht="15.75" customHeight="1">
      <c r="A21" s="144">
        <v>1</v>
      </c>
      <c r="B21" s="144"/>
      <c r="C21" s="144"/>
      <c r="D21" s="35">
        <v>2</v>
      </c>
      <c r="E21" s="33">
        <v>3</v>
      </c>
      <c r="F21" s="33">
        <v>4</v>
      </c>
      <c r="G21" s="33">
        <v>5</v>
      </c>
      <c r="H21" s="33">
        <v>6</v>
      </c>
      <c r="I21" s="33">
        <v>7</v>
      </c>
    </row>
    <row r="22" spans="1:9" ht="15.75" customHeight="1">
      <c r="A22" s="132" t="s">
        <v>132</v>
      </c>
      <c r="B22" s="133"/>
      <c r="C22" s="133"/>
      <c r="D22" s="133"/>
      <c r="E22" s="133"/>
      <c r="F22" s="133"/>
      <c r="G22" s="133"/>
      <c r="H22" s="133"/>
      <c r="I22" s="134"/>
    </row>
    <row r="23" spans="1:9" ht="51" customHeight="1">
      <c r="A23" s="150" t="s">
        <v>133</v>
      </c>
      <c r="B23" s="151"/>
      <c r="C23" s="152"/>
      <c r="D23" s="43" t="s">
        <v>130</v>
      </c>
      <c r="E23" s="49">
        <v>2322437</v>
      </c>
      <c r="F23" s="49">
        <v>2593225</v>
      </c>
      <c r="G23" s="49">
        <v>3356515</v>
      </c>
      <c r="H23" s="49">
        <v>3216595</v>
      </c>
      <c r="I23" s="49">
        <v>3441773</v>
      </c>
    </row>
    <row r="24" spans="1:9" ht="15.75">
      <c r="A24" s="6"/>
      <c r="B24" s="6"/>
      <c r="C24" s="6"/>
      <c r="D24" s="6"/>
      <c r="E24" s="6"/>
      <c r="F24" s="6"/>
      <c r="G24" s="6"/>
      <c r="H24" s="6"/>
      <c r="I24" s="6"/>
    </row>
    <row r="25" spans="1:10" ht="15">
      <c r="A25" s="139" t="s">
        <v>117</v>
      </c>
      <c r="B25" s="139"/>
      <c r="C25" s="139"/>
      <c r="D25" s="139"/>
      <c r="E25" s="139"/>
      <c r="F25" s="139"/>
      <c r="G25" s="139"/>
      <c r="H25" s="139"/>
      <c r="I25" s="139"/>
      <c r="J25" s="139"/>
    </row>
    <row r="26" spans="2:10" ht="15.75">
      <c r="B26" s="6"/>
      <c r="C26" s="6"/>
      <c r="D26" s="6"/>
      <c r="E26" s="6"/>
      <c r="F26" s="6"/>
      <c r="G26" s="6"/>
      <c r="H26" s="6"/>
      <c r="J26" s="41" t="s">
        <v>17</v>
      </c>
    </row>
    <row r="27" spans="1:10" ht="31.5" customHeight="1">
      <c r="A27" s="130" t="s">
        <v>119</v>
      </c>
      <c r="B27" s="130" t="s">
        <v>120</v>
      </c>
      <c r="C27" s="130" t="s">
        <v>14</v>
      </c>
      <c r="D27" s="130" t="s">
        <v>121</v>
      </c>
      <c r="E27" s="130" t="s">
        <v>212</v>
      </c>
      <c r="F27" s="130" t="s">
        <v>213</v>
      </c>
      <c r="G27" s="130" t="s">
        <v>214</v>
      </c>
      <c r="H27" s="130" t="s">
        <v>93</v>
      </c>
      <c r="I27" s="130" t="s">
        <v>215</v>
      </c>
      <c r="J27" s="130" t="s">
        <v>114</v>
      </c>
    </row>
    <row r="28" spans="1:10" ht="81.75" customHeight="1">
      <c r="A28" s="130"/>
      <c r="B28" s="130"/>
      <c r="C28" s="130"/>
      <c r="D28" s="130"/>
      <c r="E28" s="130"/>
      <c r="F28" s="130"/>
      <c r="G28" s="130"/>
      <c r="H28" s="130"/>
      <c r="I28" s="130"/>
      <c r="J28" s="130"/>
    </row>
    <row r="29" spans="1:10" ht="15">
      <c r="A29" s="17">
        <v>1</v>
      </c>
      <c r="B29" s="17">
        <v>2</v>
      </c>
      <c r="C29" s="17">
        <v>3</v>
      </c>
      <c r="D29" s="17">
        <v>4</v>
      </c>
      <c r="E29" s="17">
        <v>5</v>
      </c>
      <c r="F29" s="17">
        <v>6</v>
      </c>
      <c r="G29" s="17">
        <v>7</v>
      </c>
      <c r="H29" s="17">
        <v>8</v>
      </c>
      <c r="I29" s="17">
        <v>9</v>
      </c>
      <c r="J29" s="33">
        <v>10</v>
      </c>
    </row>
    <row r="30" spans="1:10" ht="45">
      <c r="A30" s="17">
        <v>1510160</v>
      </c>
      <c r="B30" s="48" t="s">
        <v>134</v>
      </c>
      <c r="C30" s="48" t="s">
        <v>129</v>
      </c>
      <c r="D30" s="28" t="s">
        <v>131</v>
      </c>
      <c r="E30" s="96">
        <v>2322437</v>
      </c>
      <c r="F30" s="96">
        <v>2593225</v>
      </c>
      <c r="G30" s="49">
        <v>3356515</v>
      </c>
      <c r="H30" s="49">
        <v>3216595</v>
      </c>
      <c r="I30" s="49">
        <v>3441773</v>
      </c>
      <c r="J30" s="33"/>
    </row>
    <row r="31" spans="1:10" ht="15">
      <c r="A31" s="17"/>
      <c r="B31" s="17" t="s">
        <v>15</v>
      </c>
      <c r="C31" s="17"/>
      <c r="D31" s="17"/>
      <c r="E31" s="17"/>
      <c r="F31" s="17"/>
      <c r="G31" s="17"/>
      <c r="H31" s="17"/>
      <c r="I31" s="17"/>
      <c r="J31" s="33"/>
    </row>
    <row r="32" spans="1:9" ht="15.75">
      <c r="A32" s="6"/>
      <c r="B32" s="6"/>
      <c r="C32" s="6"/>
      <c r="D32" s="6"/>
      <c r="E32" s="6"/>
      <c r="F32" s="6"/>
      <c r="G32" s="6"/>
      <c r="H32" s="6"/>
      <c r="I32" s="6"/>
    </row>
    <row r="33" spans="1:10" ht="15">
      <c r="A33" s="139" t="s">
        <v>118</v>
      </c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0" ht="15.75">
      <c r="A34" s="6"/>
      <c r="B34" s="6"/>
      <c r="C34" s="6"/>
      <c r="D34" s="6"/>
      <c r="E34" s="6"/>
      <c r="F34" s="6"/>
      <c r="G34" s="6"/>
      <c r="H34" s="6"/>
      <c r="J34" s="41" t="s">
        <v>16</v>
      </c>
    </row>
    <row r="35" spans="1:10" ht="15.75" customHeight="1">
      <c r="A35" s="130" t="s">
        <v>119</v>
      </c>
      <c r="B35" s="130" t="s">
        <v>120</v>
      </c>
      <c r="C35" s="130" t="s">
        <v>14</v>
      </c>
      <c r="D35" s="130" t="s">
        <v>121</v>
      </c>
      <c r="E35" s="130" t="s">
        <v>212</v>
      </c>
      <c r="F35" s="130" t="s">
        <v>213</v>
      </c>
      <c r="G35" s="130" t="s">
        <v>214</v>
      </c>
      <c r="H35" s="130" t="s">
        <v>93</v>
      </c>
      <c r="I35" s="130" t="s">
        <v>215</v>
      </c>
      <c r="J35" s="130" t="s">
        <v>114</v>
      </c>
    </row>
    <row r="36" spans="1:10" ht="87.75" customHeight="1">
      <c r="A36" s="130"/>
      <c r="B36" s="130"/>
      <c r="C36" s="130"/>
      <c r="D36" s="130"/>
      <c r="E36" s="130"/>
      <c r="F36" s="130"/>
      <c r="G36" s="130"/>
      <c r="H36" s="130"/>
      <c r="I36" s="130"/>
      <c r="J36" s="130"/>
    </row>
    <row r="37" spans="1:10" ht="15">
      <c r="A37" s="17">
        <v>1</v>
      </c>
      <c r="B37" s="17">
        <v>2</v>
      </c>
      <c r="C37" s="17">
        <v>3</v>
      </c>
      <c r="D37" s="17">
        <v>4</v>
      </c>
      <c r="E37" s="17">
        <v>5</v>
      </c>
      <c r="F37" s="17">
        <v>6</v>
      </c>
      <c r="G37" s="17">
        <v>7</v>
      </c>
      <c r="H37" s="17">
        <v>8</v>
      </c>
      <c r="I37" s="17">
        <v>9</v>
      </c>
      <c r="J37" s="33">
        <v>10</v>
      </c>
    </row>
    <row r="38" spans="1:10" ht="45">
      <c r="A38" s="42">
        <v>1500000</v>
      </c>
      <c r="B38" s="42">
        <v>1510160</v>
      </c>
      <c r="C38" s="48" t="s">
        <v>129</v>
      </c>
      <c r="D38" s="28" t="s">
        <v>131</v>
      </c>
      <c r="E38" s="98">
        <v>14060</v>
      </c>
      <c r="F38" s="49">
        <v>0</v>
      </c>
      <c r="G38" s="49">
        <v>0</v>
      </c>
      <c r="H38" s="17">
        <v>0</v>
      </c>
      <c r="I38" s="17">
        <v>0</v>
      </c>
      <c r="J38" s="33">
        <v>0</v>
      </c>
    </row>
    <row r="39" spans="1:10" ht="15">
      <c r="A39" s="17"/>
      <c r="B39" s="18"/>
      <c r="C39" s="17"/>
      <c r="D39" s="17"/>
      <c r="E39" s="98"/>
      <c r="F39" s="17"/>
      <c r="G39" s="17"/>
      <c r="H39" s="17"/>
      <c r="I39" s="17"/>
      <c r="J39" s="33"/>
    </row>
    <row r="40" spans="1:10" ht="15">
      <c r="A40" s="17"/>
      <c r="B40" s="18"/>
      <c r="C40" s="17"/>
      <c r="D40" s="17"/>
      <c r="E40" s="98"/>
      <c r="F40" s="17"/>
      <c r="G40" s="17"/>
      <c r="H40" s="17"/>
      <c r="I40" s="17"/>
      <c r="J40" s="33"/>
    </row>
    <row r="41" spans="1:10" ht="15">
      <c r="A41" s="17"/>
      <c r="B41" s="17" t="s">
        <v>15</v>
      </c>
      <c r="C41" s="17"/>
      <c r="D41" s="17"/>
      <c r="E41" s="98">
        <f aca="true" t="shared" si="0" ref="E41:J41">E38</f>
        <v>14060</v>
      </c>
      <c r="F41" s="85">
        <f t="shared" si="0"/>
        <v>0</v>
      </c>
      <c r="G41" s="85">
        <f t="shared" si="0"/>
        <v>0</v>
      </c>
      <c r="H41" s="85">
        <f t="shared" si="0"/>
        <v>0</v>
      </c>
      <c r="I41" s="82">
        <f t="shared" si="0"/>
        <v>0</v>
      </c>
      <c r="J41" s="82">
        <f t="shared" si="0"/>
        <v>0</v>
      </c>
    </row>
    <row r="42" spans="2:9" ht="15.75">
      <c r="B42" s="6"/>
      <c r="C42" s="6"/>
      <c r="D42" s="6"/>
      <c r="E42" s="6"/>
      <c r="F42" s="6"/>
      <c r="G42" s="6"/>
      <c r="H42" s="6"/>
      <c r="I42" s="6"/>
    </row>
    <row r="43" spans="1:9" ht="15.75">
      <c r="A43" s="5"/>
      <c r="B43" s="6"/>
      <c r="C43" s="6"/>
      <c r="D43" s="6"/>
      <c r="E43" s="6"/>
      <c r="F43" s="6"/>
      <c r="G43" s="6"/>
      <c r="H43" s="6"/>
      <c r="I43" s="6"/>
    </row>
    <row r="44" spans="1:9" ht="15.75">
      <c r="A44" s="3"/>
      <c r="B44" s="6"/>
      <c r="C44" s="6"/>
      <c r="D44" s="6"/>
      <c r="E44" s="6"/>
      <c r="F44" s="6"/>
      <c r="G44" s="6"/>
      <c r="H44" s="6"/>
      <c r="I44" s="6"/>
    </row>
    <row r="45" spans="1:9" ht="15.75">
      <c r="A45" s="3"/>
      <c r="B45" s="6"/>
      <c r="C45" s="6"/>
      <c r="D45" s="6"/>
      <c r="E45" s="6"/>
      <c r="F45" s="6"/>
      <c r="G45" s="6"/>
      <c r="H45" s="6"/>
      <c r="I45" s="6"/>
    </row>
    <row r="46" spans="1:9" ht="15.75">
      <c r="A46" s="139" t="s">
        <v>4</v>
      </c>
      <c r="B46" s="139"/>
      <c r="C46" s="137" t="s">
        <v>8</v>
      </c>
      <c r="D46" s="137"/>
      <c r="E46" s="137"/>
      <c r="F46" s="6"/>
      <c r="G46" s="6"/>
      <c r="H46" s="136" t="s">
        <v>135</v>
      </c>
      <c r="I46" s="136"/>
    </row>
    <row r="47" spans="1:9" ht="15.75" customHeight="1">
      <c r="A47" s="7"/>
      <c r="C47" s="135" t="s">
        <v>5</v>
      </c>
      <c r="D47" s="135"/>
      <c r="E47" s="135"/>
      <c r="F47" s="6"/>
      <c r="G47" s="6"/>
      <c r="H47" s="135" t="s">
        <v>6</v>
      </c>
      <c r="I47" s="135"/>
    </row>
    <row r="48" spans="1:9" ht="37.5" customHeight="1">
      <c r="A48" s="141" t="s">
        <v>7</v>
      </c>
      <c r="B48" s="141"/>
      <c r="C48" s="142" t="s">
        <v>8</v>
      </c>
      <c r="D48" s="142"/>
      <c r="E48" s="142"/>
      <c r="F48" s="15"/>
      <c r="G48" s="15"/>
      <c r="H48" s="146" t="s">
        <v>254</v>
      </c>
      <c r="I48" s="146"/>
    </row>
    <row r="49" spans="1:9" ht="15.75" customHeight="1">
      <c r="A49" s="7"/>
      <c r="B49" s="4"/>
      <c r="C49" s="135" t="s">
        <v>5</v>
      </c>
      <c r="D49" s="135"/>
      <c r="E49" s="135"/>
      <c r="F49" s="6"/>
      <c r="G49" s="6"/>
      <c r="H49" s="135" t="s">
        <v>6</v>
      </c>
      <c r="I49" s="135"/>
    </row>
    <row r="52" ht="15">
      <c r="A52" s="2"/>
    </row>
    <row r="54" ht="15">
      <c r="A54" s="2"/>
    </row>
  </sheetData>
  <sheetProtection/>
  <mergeCells count="55">
    <mergeCell ref="A7:I7"/>
    <mergeCell ref="G4:I4"/>
    <mergeCell ref="G5:I5"/>
    <mergeCell ref="C35:C36"/>
    <mergeCell ref="H35:H36"/>
    <mergeCell ref="F27:F28"/>
    <mergeCell ref="A13:I13"/>
    <mergeCell ref="F11:G11"/>
    <mergeCell ref="A23:C23"/>
    <mergeCell ref="F10:G10"/>
    <mergeCell ref="G2:I2"/>
    <mergeCell ref="G1:I1"/>
    <mergeCell ref="G3:I3"/>
    <mergeCell ref="H49:I49"/>
    <mergeCell ref="A27:A28"/>
    <mergeCell ref="B27:B28"/>
    <mergeCell ref="C27:C28"/>
    <mergeCell ref="A35:A36"/>
    <mergeCell ref="B35:B36"/>
    <mergeCell ref="H48:I48"/>
    <mergeCell ref="A48:B48"/>
    <mergeCell ref="C49:E49"/>
    <mergeCell ref="A46:B46"/>
    <mergeCell ref="C48:E48"/>
    <mergeCell ref="A10:E10"/>
    <mergeCell ref="D27:D28"/>
    <mergeCell ref="D35:D36"/>
    <mergeCell ref="D19:D20"/>
    <mergeCell ref="A19:C20"/>
    <mergeCell ref="A21:C21"/>
    <mergeCell ref="A11:E11"/>
    <mergeCell ref="H19:H20"/>
    <mergeCell ref="A25:J25"/>
    <mergeCell ref="A33:J33"/>
    <mergeCell ref="A15:I15"/>
    <mergeCell ref="H27:H28"/>
    <mergeCell ref="J27:J28"/>
    <mergeCell ref="I19:I20"/>
    <mergeCell ref="H47:I47"/>
    <mergeCell ref="I27:I28"/>
    <mergeCell ref="E35:E36"/>
    <mergeCell ref="F35:F36"/>
    <mergeCell ref="G35:G36"/>
    <mergeCell ref="H46:I46"/>
    <mergeCell ref="C47:E47"/>
    <mergeCell ref="C46:E46"/>
    <mergeCell ref="E27:E28"/>
    <mergeCell ref="J35:J36"/>
    <mergeCell ref="A17:J17"/>
    <mergeCell ref="E19:E20"/>
    <mergeCell ref="F19:F20"/>
    <mergeCell ref="G19:G20"/>
    <mergeCell ref="A22:I22"/>
    <mergeCell ref="G27:G28"/>
    <mergeCell ref="I35:I3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1" r:id="rId1"/>
  <rowBreaks count="1" manualBreakCount="1">
    <brk id="31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M10"/>
  <sheetViews>
    <sheetView view="pageBreakPreview" zoomScale="115" zoomScaleSheetLayoutView="115" zoomScalePageLayoutView="0" workbookViewId="0" topLeftCell="A1">
      <selection activeCell="A10" sqref="A10:M10"/>
    </sheetView>
  </sheetViews>
  <sheetFormatPr defaultColWidth="9.140625" defaultRowHeight="15"/>
  <cols>
    <col min="1" max="1" width="29.00390625" style="0" customWidth="1"/>
    <col min="2" max="2" width="16.7109375" style="0" customWidth="1"/>
    <col min="3" max="3" width="19.28125" style="0" customWidth="1"/>
    <col min="4" max="4" width="13.7109375" style="0" customWidth="1"/>
    <col min="5" max="5" width="13.28125" style="0" customWidth="1"/>
    <col min="6" max="6" width="13.8515625" style="0" customWidth="1"/>
    <col min="7" max="7" width="16.28125" style="0" customWidth="1"/>
    <col min="8" max="8" width="13.00390625" style="0" customWidth="1"/>
    <col min="9" max="9" width="14.00390625" style="0" customWidth="1"/>
    <col min="10" max="10" width="13.140625" style="0" customWidth="1"/>
    <col min="11" max="11" width="14.421875" style="0" customWidth="1"/>
    <col min="12" max="12" width="13.00390625" style="0" customWidth="1"/>
    <col min="13" max="13" width="14.7109375" style="0" customWidth="1"/>
  </cols>
  <sheetData>
    <row r="1" spans="1:13" ht="15">
      <c r="A1" s="148" t="s">
        <v>232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ht="15">
      <c r="M2" s="41" t="s">
        <v>17</v>
      </c>
    </row>
    <row r="3" spans="1:13" ht="47.25" customHeight="1">
      <c r="A3" s="177" t="s">
        <v>62</v>
      </c>
      <c r="B3" s="177" t="s">
        <v>63</v>
      </c>
      <c r="C3" s="177" t="s">
        <v>59</v>
      </c>
      <c r="D3" s="130" t="s">
        <v>212</v>
      </c>
      <c r="E3" s="130"/>
      <c r="F3" s="130" t="s">
        <v>213</v>
      </c>
      <c r="G3" s="130"/>
      <c r="H3" s="130" t="s">
        <v>214</v>
      </c>
      <c r="I3" s="130"/>
      <c r="J3" s="130" t="s">
        <v>93</v>
      </c>
      <c r="K3" s="130"/>
      <c r="L3" s="130" t="s">
        <v>215</v>
      </c>
      <c r="M3" s="130"/>
    </row>
    <row r="4" spans="1:13" ht="109.5" customHeight="1">
      <c r="A4" s="178"/>
      <c r="B4" s="178"/>
      <c r="C4" s="178"/>
      <c r="D4" s="17" t="s">
        <v>61</v>
      </c>
      <c r="E4" s="17" t="s">
        <v>60</v>
      </c>
      <c r="F4" s="17" t="s">
        <v>61</v>
      </c>
      <c r="G4" s="17" t="s">
        <v>60</v>
      </c>
      <c r="H4" s="17" t="s">
        <v>61</v>
      </c>
      <c r="I4" s="17" t="s">
        <v>60</v>
      </c>
      <c r="J4" s="17" t="s">
        <v>61</v>
      </c>
      <c r="K4" s="17" t="s">
        <v>60</v>
      </c>
      <c r="L4" s="17" t="s">
        <v>61</v>
      </c>
      <c r="M4" s="17" t="s">
        <v>60</v>
      </c>
    </row>
    <row r="5" spans="1:13" ht="1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  <c r="L5" s="17">
        <v>12</v>
      </c>
      <c r="M5" s="17">
        <v>13</v>
      </c>
    </row>
    <row r="6" spans="1:13" ht="15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</row>
    <row r="7" spans="1:13" ht="15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9" spans="1:13" ht="48" customHeight="1">
      <c r="A9" s="139" t="s">
        <v>103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</row>
    <row r="10" spans="1:13" ht="28.5" customHeight="1">
      <c r="A10" s="148" t="s">
        <v>64</v>
      </c>
      <c r="B10" s="148"/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</row>
  </sheetData>
  <sheetProtection/>
  <mergeCells count="11">
    <mergeCell ref="A9:M9"/>
    <mergeCell ref="A10:M10"/>
    <mergeCell ref="A1:M1"/>
    <mergeCell ref="C3:C4"/>
    <mergeCell ref="B3:B4"/>
    <mergeCell ref="A3:A4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horizontalDpi="600" verticalDpi="600" orientation="landscape" paperSize="9" scale="6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R69"/>
  <sheetViews>
    <sheetView view="pageBreakPreview" zoomScale="85" zoomScaleSheetLayoutView="85" zoomScalePageLayoutView="0" workbookViewId="0" topLeftCell="A47">
      <selection activeCell="A60" sqref="A60:L60"/>
    </sheetView>
  </sheetViews>
  <sheetFormatPr defaultColWidth="9.140625" defaultRowHeight="15"/>
  <cols>
    <col min="1" max="1" width="14.57421875" style="0" customWidth="1"/>
    <col min="2" max="2" width="22.140625" style="0" customWidth="1"/>
    <col min="3" max="3" width="17.00390625" style="0" customWidth="1"/>
    <col min="4" max="4" width="19.28125" style="0" customWidth="1"/>
    <col min="5" max="5" width="15.28125" style="0" customWidth="1"/>
    <col min="6" max="6" width="16.00390625" style="0" customWidth="1"/>
    <col min="7" max="7" width="17.7109375" style="0" customWidth="1"/>
    <col min="8" max="8" width="16.00390625" style="0" customWidth="1"/>
    <col min="9" max="9" width="18.00390625" style="0" customWidth="1"/>
    <col min="10" max="10" width="12.7109375" style="0" customWidth="1"/>
    <col min="11" max="11" width="14.8515625" style="0" customWidth="1"/>
    <col min="12" max="12" width="13.57421875" style="0" customWidth="1"/>
  </cols>
  <sheetData>
    <row r="1" spans="1:18" ht="15">
      <c r="A1" s="139" t="s">
        <v>233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</row>
    <row r="2" spans="1:18" ht="1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5">
      <c r="A3" s="139" t="s">
        <v>234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</row>
    <row r="4" spans="1:18" ht="1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6" t="s">
        <v>17</v>
      </c>
      <c r="M4" s="13"/>
      <c r="N4" s="13"/>
      <c r="O4" s="13"/>
      <c r="P4" s="13"/>
      <c r="Q4" s="13"/>
      <c r="R4" s="13"/>
    </row>
    <row r="5" spans="1:18" ht="48" customHeight="1">
      <c r="A5" s="130" t="s">
        <v>65</v>
      </c>
      <c r="B5" s="130" t="s">
        <v>3</v>
      </c>
      <c r="C5" s="170" t="s">
        <v>75</v>
      </c>
      <c r="D5" s="170" t="s">
        <v>79</v>
      </c>
      <c r="E5" s="170" t="s">
        <v>80</v>
      </c>
      <c r="F5" s="170"/>
      <c r="G5" s="170" t="s">
        <v>81</v>
      </c>
      <c r="H5" s="170"/>
      <c r="I5" s="170" t="s">
        <v>82</v>
      </c>
      <c r="J5" s="169" t="s">
        <v>84</v>
      </c>
      <c r="K5" s="169"/>
      <c r="L5" s="170" t="s">
        <v>83</v>
      </c>
      <c r="M5" s="25"/>
      <c r="N5" s="25"/>
      <c r="O5" s="25"/>
      <c r="P5" s="25"/>
      <c r="Q5" s="25"/>
      <c r="R5" s="25"/>
    </row>
    <row r="6" spans="1:18" ht="67.5" customHeight="1">
      <c r="A6" s="130"/>
      <c r="B6" s="130"/>
      <c r="C6" s="170"/>
      <c r="D6" s="170"/>
      <c r="E6" s="170"/>
      <c r="F6" s="170"/>
      <c r="G6" s="170"/>
      <c r="H6" s="170"/>
      <c r="I6" s="170"/>
      <c r="J6" s="17" t="s">
        <v>70</v>
      </c>
      <c r="K6" s="17" t="s">
        <v>71</v>
      </c>
      <c r="L6" s="170"/>
      <c r="M6" s="25"/>
      <c r="N6" s="25"/>
      <c r="O6" s="25"/>
      <c r="P6" s="16"/>
      <c r="Q6" s="25"/>
      <c r="R6" s="25"/>
    </row>
    <row r="7" spans="1:18" ht="15.75">
      <c r="A7" s="17">
        <v>1</v>
      </c>
      <c r="B7" s="17">
        <v>2</v>
      </c>
      <c r="C7" s="22">
        <v>3</v>
      </c>
      <c r="D7" s="22">
        <v>4</v>
      </c>
      <c r="E7" s="144">
        <v>5</v>
      </c>
      <c r="F7" s="144"/>
      <c r="G7" s="210">
        <v>6</v>
      </c>
      <c r="H7" s="210"/>
      <c r="I7" s="22">
        <v>7</v>
      </c>
      <c r="J7" s="22">
        <v>8</v>
      </c>
      <c r="K7" s="22">
        <v>9</v>
      </c>
      <c r="L7" s="22">
        <v>10</v>
      </c>
      <c r="M7" s="25"/>
      <c r="N7" s="25"/>
      <c r="O7" s="25"/>
      <c r="P7" s="16"/>
      <c r="Q7" s="25"/>
      <c r="R7" s="25"/>
    </row>
    <row r="8" spans="1:18" ht="15.75">
      <c r="A8" s="103">
        <v>2110</v>
      </c>
      <c r="B8" s="116" t="s">
        <v>196</v>
      </c>
      <c r="C8" s="111">
        <v>1821300</v>
      </c>
      <c r="D8" s="111">
        <f>'Форма 2021-2 П.6'!C8</f>
        <v>1782099</v>
      </c>
      <c r="E8" s="197">
        <v>0</v>
      </c>
      <c r="F8" s="198"/>
      <c r="G8" s="197">
        <v>0</v>
      </c>
      <c r="H8" s="198"/>
      <c r="I8" s="100">
        <v>0</v>
      </c>
      <c r="J8" s="100">
        <v>0</v>
      </c>
      <c r="K8" s="100">
        <v>0</v>
      </c>
      <c r="L8" s="100">
        <v>0</v>
      </c>
      <c r="M8" s="25"/>
      <c r="N8" s="25"/>
      <c r="O8" s="25"/>
      <c r="P8" s="16"/>
      <c r="Q8" s="25"/>
      <c r="R8" s="25"/>
    </row>
    <row r="9" spans="1:18" ht="15.75">
      <c r="A9" s="103">
        <v>2120</v>
      </c>
      <c r="B9" s="116" t="s">
        <v>145</v>
      </c>
      <c r="C9" s="111">
        <v>365000</v>
      </c>
      <c r="D9" s="111">
        <f>'Форма 2021-2 П.6'!C9</f>
        <v>350589</v>
      </c>
      <c r="E9" s="197">
        <v>0</v>
      </c>
      <c r="F9" s="198"/>
      <c r="G9" s="197">
        <v>0</v>
      </c>
      <c r="H9" s="198"/>
      <c r="I9" s="100">
        <v>0</v>
      </c>
      <c r="J9" s="100">
        <v>0</v>
      </c>
      <c r="K9" s="100">
        <v>0</v>
      </c>
      <c r="L9" s="100">
        <v>0</v>
      </c>
      <c r="M9" s="25"/>
      <c r="N9" s="25"/>
      <c r="O9" s="25"/>
      <c r="P9" s="16"/>
      <c r="Q9" s="25"/>
      <c r="R9" s="25"/>
    </row>
    <row r="10" spans="1:18" ht="26.25">
      <c r="A10" s="103">
        <v>2210</v>
      </c>
      <c r="B10" s="116" t="s">
        <v>146</v>
      </c>
      <c r="C10" s="111">
        <v>76200</v>
      </c>
      <c r="D10" s="111">
        <f>'Форма 2021-2 П.6'!C10</f>
        <v>76132</v>
      </c>
      <c r="E10" s="197">
        <v>0</v>
      </c>
      <c r="F10" s="198"/>
      <c r="G10" s="197">
        <v>0</v>
      </c>
      <c r="H10" s="198"/>
      <c r="I10" s="100">
        <v>0</v>
      </c>
      <c r="J10" s="100">
        <v>0</v>
      </c>
      <c r="K10" s="100">
        <v>0</v>
      </c>
      <c r="L10" s="100">
        <v>0</v>
      </c>
      <c r="M10" s="25"/>
      <c r="N10" s="25"/>
      <c r="O10" s="25"/>
      <c r="P10" s="16"/>
      <c r="Q10" s="25"/>
      <c r="R10" s="25"/>
    </row>
    <row r="11" spans="1:18" ht="26.25">
      <c r="A11" s="103">
        <v>2240</v>
      </c>
      <c r="B11" s="116" t="s">
        <v>147</v>
      </c>
      <c r="C11" s="111">
        <v>95807</v>
      </c>
      <c r="D11" s="111">
        <f>'Форма 2021-2 П.6'!C11</f>
        <v>57907</v>
      </c>
      <c r="E11" s="197">
        <v>0</v>
      </c>
      <c r="F11" s="198"/>
      <c r="G11" s="197">
        <v>0</v>
      </c>
      <c r="H11" s="198"/>
      <c r="I11" s="100">
        <v>0</v>
      </c>
      <c r="J11" s="100">
        <v>0</v>
      </c>
      <c r="K11" s="100">
        <v>0</v>
      </c>
      <c r="L11" s="100">
        <v>0</v>
      </c>
      <c r="M11" s="25"/>
      <c r="N11" s="25"/>
      <c r="O11" s="25"/>
      <c r="P11" s="16"/>
      <c r="Q11" s="25"/>
      <c r="R11" s="25"/>
    </row>
    <row r="12" spans="1:18" ht="15.75">
      <c r="A12" s="103">
        <v>2250</v>
      </c>
      <c r="B12" s="116" t="s">
        <v>148</v>
      </c>
      <c r="C12" s="111">
        <v>0</v>
      </c>
      <c r="D12" s="111">
        <f>'Форма 2021-2 П.6'!C12</f>
        <v>0</v>
      </c>
      <c r="E12" s="197">
        <v>0</v>
      </c>
      <c r="F12" s="198"/>
      <c r="G12" s="197">
        <v>0</v>
      </c>
      <c r="H12" s="198"/>
      <c r="I12" s="100">
        <v>0</v>
      </c>
      <c r="J12" s="100">
        <v>0</v>
      </c>
      <c r="K12" s="100">
        <v>0</v>
      </c>
      <c r="L12" s="100">
        <v>0</v>
      </c>
      <c r="M12" s="25"/>
      <c r="N12" s="25"/>
      <c r="O12" s="25"/>
      <c r="P12" s="16"/>
      <c r="Q12" s="25"/>
      <c r="R12" s="25"/>
    </row>
    <row r="13" spans="1:18" ht="26.25">
      <c r="A13" s="103">
        <v>2272</v>
      </c>
      <c r="B13" s="116" t="s">
        <v>149</v>
      </c>
      <c r="C13" s="111">
        <v>1000</v>
      </c>
      <c r="D13" s="111">
        <f>'Форма 2021-2 П.6'!C13</f>
        <v>866</v>
      </c>
      <c r="E13" s="197">
        <v>0</v>
      </c>
      <c r="F13" s="198"/>
      <c r="G13" s="197">
        <v>0</v>
      </c>
      <c r="H13" s="198"/>
      <c r="I13" s="100">
        <v>0</v>
      </c>
      <c r="J13" s="100">
        <v>0</v>
      </c>
      <c r="K13" s="100">
        <v>0</v>
      </c>
      <c r="L13" s="100">
        <v>0</v>
      </c>
      <c r="M13" s="25"/>
      <c r="N13" s="25"/>
      <c r="O13" s="25"/>
      <c r="P13" s="16"/>
      <c r="Q13" s="25"/>
      <c r="R13" s="25"/>
    </row>
    <row r="14" spans="1:18" ht="15.75">
      <c r="A14" s="103">
        <v>2273</v>
      </c>
      <c r="B14" s="116" t="s">
        <v>151</v>
      </c>
      <c r="C14" s="111">
        <v>22170</v>
      </c>
      <c r="D14" s="111">
        <f>'Форма 2021-2 П.6'!C14</f>
        <v>21734</v>
      </c>
      <c r="E14" s="197">
        <v>0</v>
      </c>
      <c r="F14" s="198"/>
      <c r="G14" s="197">
        <v>0</v>
      </c>
      <c r="H14" s="198"/>
      <c r="I14" s="100">
        <v>0</v>
      </c>
      <c r="J14" s="100">
        <v>0</v>
      </c>
      <c r="K14" s="100">
        <v>0</v>
      </c>
      <c r="L14" s="100">
        <v>0</v>
      </c>
      <c r="M14" s="25"/>
      <c r="N14" s="25"/>
      <c r="O14" s="25"/>
      <c r="P14" s="16"/>
      <c r="Q14" s="25"/>
      <c r="R14" s="25"/>
    </row>
    <row r="15" spans="1:18" ht="15.75">
      <c r="A15" s="103">
        <v>2274</v>
      </c>
      <c r="B15" s="116" t="s">
        <v>150</v>
      </c>
      <c r="C15" s="111">
        <v>29240</v>
      </c>
      <c r="D15" s="111">
        <f>'Форма 2021-2 П.6'!C15</f>
        <v>19917</v>
      </c>
      <c r="E15" s="197">
        <v>0</v>
      </c>
      <c r="F15" s="198"/>
      <c r="G15" s="197">
        <v>0</v>
      </c>
      <c r="H15" s="198"/>
      <c r="I15" s="100">
        <v>0</v>
      </c>
      <c r="J15" s="100">
        <v>0</v>
      </c>
      <c r="K15" s="100">
        <v>0</v>
      </c>
      <c r="L15" s="100">
        <v>0</v>
      </c>
      <c r="M15" s="25"/>
      <c r="N15" s="25"/>
      <c r="O15" s="25"/>
      <c r="P15" s="16"/>
      <c r="Q15" s="25"/>
      <c r="R15" s="25"/>
    </row>
    <row r="16" spans="1:18" ht="51.75">
      <c r="A16" s="103">
        <v>2282</v>
      </c>
      <c r="B16" s="116" t="s">
        <v>252</v>
      </c>
      <c r="C16" s="111"/>
      <c r="D16" s="111"/>
      <c r="E16" s="118"/>
      <c r="F16" s="119"/>
      <c r="G16" s="118"/>
      <c r="H16" s="119"/>
      <c r="I16" s="100"/>
      <c r="J16" s="100"/>
      <c r="K16" s="100"/>
      <c r="L16" s="100"/>
      <c r="M16" s="25"/>
      <c r="N16" s="25"/>
      <c r="O16" s="25"/>
      <c r="P16" s="16"/>
      <c r="Q16" s="25"/>
      <c r="R16" s="25"/>
    </row>
    <row r="17" spans="1:18" ht="15.75">
      <c r="A17" s="103">
        <v>2800</v>
      </c>
      <c r="B17" s="116" t="s">
        <v>152</v>
      </c>
      <c r="C17" s="111">
        <v>13193</v>
      </c>
      <c r="D17" s="111">
        <f>'Форма 2021-2 П.6'!C17</f>
        <v>13193</v>
      </c>
      <c r="E17" s="197">
        <v>0</v>
      </c>
      <c r="F17" s="198"/>
      <c r="G17" s="197">
        <v>0</v>
      </c>
      <c r="H17" s="198"/>
      <c r="I17" s="100">
        <v>0</v>
      </c>
      <c r="J17" s="100">
        <v>0</v>
      </c>
      <c r="K17" s="100">
        <v>0</v>
      </c>
      <c r="L17" s="100">
        <v>0</v>
      </c>
      <c r="M17" s="25"/>
      <c r="N17" s="25"/>
      <c r="O17" s="25"/>
      <c r="P17" s="16"/>
      <c r="Q17" s="25"/>
      <c r="R17" s="25"/>
    </row>
    <row r="18" spans="1:18" ht="39" hidden="1">
      <c r="A18" s="103">
        <v>3110</v>
      </c>
      <c r="B18" s="116" t="s">
        <v>153</v>
      </c>
      <c r="C18" s="111"/>
      <c r="D18" s="111"/>
      <c r="E18" s="197">
        <v>0</v>
      </c>
      <c r="F18" s="198"/>
      <c r="G18" s="197">
        <v>0</v>
      </c>
      <c r="H18" s="198"/>
      <c r="I18" s="100">
        <v>0</v>
      </c>
      <c r="J18" s="100">
        <v>0</v>
      </c>
      <c r="K18" s="100">
        <v>0</v>
      </c>
      <c r="L18" s="100">
        <v>0</v>
      </c>
      <c r="M18" s="25"/>
      <c r="N18" s="25"/>
      <c r="O18" s="25"/>
      <c r="P18" s="16"/>
      <c r="Q18" s="25"/>
      <c r="R18" s="25"/>
    </row>
    <row r="19" spans="1:18" ht="15.75">
      <c r="A19" s="103"/>
      <c r="B19" s="103" t="s">
        <v>15</v>
      </c>
      <c r="C19" s="111">
        <f>SUM(C8:C18)</f>
        <v>2423910</v>
      </c>
      <c r="D19" s="111">
        <f>'Форма 2021-2 П.6'!C19</f>
        <v>2322437</v>
      </c>
      <c r="E19" s="197">
        <v>0</v>
      </c>
      <c r="F19" s="198"/>
      <c r="G19" s="197">
        <v>0</v>
      </c>
      <c r="H19" s="198"/>
      <c r="I19" s="100">
        <v>0</v>
      </c>
      <c r="J19" s="100">
        <v>0</v>
      </c>
      <c r="K19" s="100">
        <v>0</v>
      </c>
      <c r="L19" s="100">
        <v>0</v>
      </c>
      <c r="M19" s="25"/>
      <c r="N19" s="25"/>
      <c r="O19" s="25"/>
      <c r="P19" s="25"/>
      <c r="Q19" s="25"/>
      <c r="R19" s="25"/>
    </row>
    <row r="20" spans="1:18" ht="15.75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25"/>
      <c r="N20" s="25"/>
      <c r="O20" s="25"/>
      <c r="P20" s="25"/>
      <c r="Q20" s="25"/>
      <c r="R20" s="25"/>
    </row>
    <row r="21" spans="1:18" ht="15.75">
      <c r="A21" s="208" t="s">
        <v>235</v>
      </c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5"/>
      <c r="N21" s="25"/>
      <c r="O21" s="25"/>
      <c r="P21" s="25"/>
      <c r="Q21" s="25"/>
      <c r="R21" s="25"/>
    </row>
    <row r="22" spans="1:18" ht="15.75">
      <c r="A22" s="120"/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2" t="s">
        <v>17</v>
      </c>
      <c r="M22" s="25"/>
      <c r="N22" s="25"/>
      <c r="O22" s="25"/>
      <c r="P22" s="25"/>
      <c r="Q22" s="25"/>
      <c r="R22" s="25"/>
    </row>
    <row r="23" spans="1:18" ht="15.75">
      <c r="A23" s="204" t="s">
        <v>65</v>
      </c>
      <c r="B23" s="201" t="s">
        <v>3</v>
      </c>
      <c r="C23" s="160" t="s">
        <v>10</v>
      </c>
      <c r="D23" s="160"/>
      <c r="E23" s="160"/>
      <c r="F23" s="160"/>
      <c r="G23" s="160"/>
      <c r="H23" s="160" t="s">
        <v>11</v>
      </c>
      <c r="I23" s="160"/>
      <c r="J23" s="160"/>
      <c r="K23" s="160"/>
      <c r="L23" s="160"/>
      <c r="M23" s="25"/>
      <c r="N23" s="25"/>
      <c r="O23" s="25"/>
      <c r="P23" s="25"/>
      <c r="Q23" s="25"/>
      <c r="R23" s="25"/>
    </row>
    <row r="24" spans="1:18" ht="98.25" customHeight="1">
      <c r="A24" s="205"/>
      <c r="B24" s="207"/>
      <c r="C24" s="160" t="s">
        <v>66</v>
      </c>
      <c r="D24" s="160" t="s">
        <v>67</v>
      </c>
      <c r="E24" s="160" t="s">
        <v>68</v>
      </c>
      <c r="F24" s="160"/>
      <c r="G24" s="201" t="s">
        <v>72</v>
      </c>
      <c r="H24" s="160" t="s">
        <v>69</v>
      </c>
      <c r="I24" s="201" t="s">
        <v>74</v>
      </c>
      <c r="J24" s="160" t="s">
        <v>68</v>
      </c>
      <c r="K24" s="160"/>
      <c r="L24" s="201" t="s">
        <v>73</v>
      </c>
      <c r="M24" s="25"/>
      <c r="N24" s="25"/>
      <c r="O24" s="25"/>
      <c r="P24" s="25"/>
      <c r="Q24" s="25"/>
      <c r="R24" s="25"/>
    </row>
    <row r="25" spans="1:18" ht="30">
      <c r="A25" s="206"/>
      <c r="B25" s="202"/>
      <c r="C25" s="160"/>
      <c r="D25" s="160"/>
      <c r="E25" s="103" t="s">
        <v>70</v>
      </c>
      <c r="F25" s="103" t="s">
        <v>71</v>
      </c>
      <c r="G25" s="202"/>
      <c r="H25" s="160"/>
      <c r="I25" s="202"/>
      <c r="J25" s="103" t="s">
        <v>70</v>
      </c>
      <c r="K25" s="103" t="s">
        <v>71</v>
      </c>
      <c r="L25" s="202"/>
      <c r="M25" s="25"/>
      <c r="N25" s="25"/>
      <c r="O25" s="25"/>
      <c r="P25" s="25"/>
      <c r="Q25" s="25"/>
      <c r="R25" s="25"/>
    </row>
    <row r="26" spans="1:18" ht="15.75">
      <c r="A26" s="103">
        <v>1</v>
      </c>
      <c r="B26" s="103">
        <v>2</v>
      </c>
      <c r="C26" s="103">
        <v>3</v>
      </c>
      <c r="D26" s="103">
        <v>4</v>
      </c>
      <c r="E26" s="103">
        <v>5</v>
      </c>
      <c r="F26" s="103">
        <v>6</v>
      </c>
      <c r="G26" s="103">
        <v>7</v>
      </c>
      <c r="H26" s="103">
        <v>8</v>
      </c>
      <c r="I26" s="103">
        <v>9</v>
      </c>
      <c r="J26" s="103">
        <v>10</v>
      </c>
      <c r="K26" s="103">
        <v>11</v>
      </c>
      <c r="L26" s="103">
        <v>12</v>
      </c>
      <c r="M26" s="25"/>
      <c r="N26" s="25"/>
      <c r="O26" s="25"/>
      <c r="P26" s="25"/>
      <c r="Q26" s="25"/>
      <c r="R26" s="25"/>
    </row>
    <row r="27" spans="1:18" ht="15.75">
      <c r="A27" s="103">
        <v>2110</v>
      </c>
      <c r="B27" s="116" t="s">
        <v>196</v>
      </c>
      <c r="C27" s="105">
        <f>'Форма 2021-2 П.6'!G8</f>
        <v>1955000</v>
      </c>
      <c r="D27" s="103">
        <v>0</v>
      </c>
      <c r="E27" s="103">
        <v>0</v>
      </c>
      <c r="F27" s="103">
        <v>0</v>
      </c>
      <c r="G27" s="105">
        <f>C27-E27</f>
        <v>1955000</v>
      </c>
      <c r="H27" s="129">
        <f>'Форма 2021-2 П.6'!N8</f>
        <v>2367850</v>
      </c>
      <c r="I27" s="103">
        <f>D27-E27-F27</f>
        <v>0</v>
      </c>
      <c r="J27" s="103">
        <v>0</v>
      </c>
      <c r="K27" s="103">
        <v>0</v>
      </c>
      <c r="L27" s="105">
        <f>H27-J27</f>
        <v>2367850</v>
      </c>
      <c r="M27" s="25"/>
      <c r="N27" s="25"/>
      <c r="O27" s="25"/>
      <c r="P27" s="25"/>
      <c r="Q27" s="25"/>
      <c r="R27" s="25"/>
    </row>
    <row r="28" spans="1:18" ht="15.75">
      <c r="A28" s="103">
        <v>2120</v>
      </c>
      <c r="B28" s="116" t="s">
        <v>145</v>
      </c>
      <c r="C28" s="105">
        <f>'Форма 2021-2 П.6'!G9</f>
        <v>391000</v>
      </c>
      <c r="D28" s="103">
        <v>0</v>
      </c>
      <c r="E28" s="103">
        <v>0</v>
      </c>
      <c r="F28" s="103">
        <v>0</v>
      </c>
      <c r="G28" s="105">
        <f aca="true" t="shared" si="0" ref="G28:G38">C28-E28</f>
        <v>391000</v>
      </c>
      <c r="H28" s="129">
        <f>'Форма 2021-2 П.6'!N9</f>
        <v>520950</v>
      </c>
      <c r="I28" s="103">
        <f aca="true" t="shared" si="1" ref="I28:I38">D28-E28-F28</f>
        <v>0</v>
      </c>
      <c r="J28" s="103">
        <v>0</v>
      </c>
      <c r="K28" s="103">
        <v>0</v>
      </c>
      <c r="L28" s="105">
        <f aca="true" t="shared" si="2" ref="L28:L38">H28-J28</f>
        <v>520950</v>
      </c>
      <c r="M28" s="25"/>
      <c r="N28" s="25"/>
      <c r="O28" s="25"/>
      <c r="P28" s="25"/>
      <c r="Q28" s="25"/>
      <c r="R28" s="25"/>
    </row>
    <row r="29" spans="1:18" ht="26.25">
      <c r="A29" s="103">
        <v>2210</v>
      </c>
      <c r="B29" s="116" t="s">
        <v>146</v>
      </c>
      <c r="C29" s="105">
        <f>'Форма 2021-2 П.6'!G10</f>
        <v>57580</v>
      </c>
      <c r="D29" s="103">
        <v>0</v>
      </c>
      <c r="E29" s="103">
        <v>0</v>
      </c>
      <c r="F29" s="103">
        <v>0</v>
      </c>
      <c r="G29" s="105">
        <f t="shared" si="0"/>
        <v>57580</v>
      </c>
      <c r="H29" s="129">
        <f>'Форма 2021-2 П.6'!N10</f>
        <v>61660</v>
      </c>
      <c r="I29" s="103">
        <f t="shared" si="1"/>
        <v>0</v>
      </c>
      <c r="J29" s="103">
        <v>0</v>
      </c>
      <c r="K29" s="103">
        <v>0</v>
      </c>
      <c r="L29" s="105">
        <f t="shared" si="2"/>
        <v>61660</v>
      </c>
      <c r="M29" s="25"/>
      <c r="N29" s="25"/>
      <c r="O29" s="25"/>
      <c r="P29" s="25"/>
      <c r="Q29" s="25"/>
      <c r="R29" s="25"/>
    </row>
    <row r="30" spans="1:18" ht="26.25">
      <c r="A30" s="103">
        <v>2240</v>
      </c>
      <c r="B30" s="116" t="s">
        <v>147</v>
      </c>
      <c r="C30" s="105">
        <f>'Форма 2021-2 П.6'!G11</f>
        <v>120170</v>
      </c>
      <c r="D30" s="103">
        <v>0</v>
      </c>
      <c r="E30" s="103">
        <v>0</v>
      </c>
      <c r="F30" s="103">
        <v>0</v>
      </c>
      <c r="G30" s="105">
        <f t="shared" si="0"/>
        <v>120170</v>
      </c>
      <c r="H30" s="129">
        <f>'Форма 2021-2 П.6'!N11</f>
        <v>322000</v>
      </c>
      <c r="I30" s="103">
        <f t="shared" si="1"/>
        <v>0</v>
      </c>
      <c r="J30" s="103">
        <v>0</v>
      </c>
      <c r="K30" s="103">
        <v>0</v>
      </c>
      <c r="L30" s="105">
        <f t="shared" si="2"/>
        <v>322000</v>
      </c>
      <c r="M30" s="25"/>
      <c r="N30" s="25"/>
      <c r="O30" s="25"/>
      <c r="P30" s="25"/>
      <c r="Q30" s="25"/>
      <c r="R30" s="25"/>
    </row>
    <row r="31" spans="1:18" ht="15.75">
      <c r="A31" s="103">
        <v>2250</v>
      </c>
      <c r="B31" s="116" t="s">
        <v>148</v>
      </c>
      <c r="C31" s="105">
        <f>'Форма 2021-2 П.6'!G12</f>
        <v>2000</v>
      </c>
      <c r="D31" s="103">
        <v>0</v>
      </c>
      <c r="E31" s="103">
        <v>0</v>
      </c>
      <c r="F31" s="103">
        <v>0</v>
      </c>
      <c r="G31" s="105">
        <f t="shared" si="0"/>
        <v>2000</v>
      </c>
      <c r="H31" s="129">
        <f>'Форма 2021-2 П.6'!N12</f>
        <v>2000</v>
      </c>
      <c r="I31" s="103">
        <f t="shared" si="1"/>
        <v>0</v>
      </c>
      <c r="J31" s="103">
        <v>0</v>
      </c>
      <c r="K31" s="103">
        <v>0</v>
      </c>
      <c r="L31" s="105">
        <f t="shared" si="2"/>
        <v>2000</v>
      </c>
      <c r="M31" s="25"/>
      <c r="N31" s="25"/>
      <c r="O31" s="25"/>
      <c r="P31" s="25"/>
      <c r="Q31" s="25"/>
      <c r="R31" s="25"/>
    </row>
    <row r="32" spans="1:18" ht="26.25">
      <c r="A32" s="103">
        <v>2272</v>
      </c>
      <c r="B32" s="116" t="s">
        <v>149</v>
      </c>
      <c r="C32" s="105">
        <f>'Форма 2021-2 П.6'!G13</f>
        <v>1430</v>
      </c>
      <c r="D32" s="103">
        <v>0</v>
      </c>
      <c r="E32" s="103">
        <v>0</v>
      </c>
      <c r="F32" s="103">
        <v>0</v>
      </c>
      <c r="G32" s="105">
        <f t="shared" si="0"/>
        <v>1430</v>
      </c>
      <c r="H32" s="129">
        <f>'Форма 2021-2 П.6'!N13</f>
        <v>1570</v>
      </c>
      <c r="I32" s="103">
        <f t="shared" si="1"/>
        <v>0</v>
      </c>
      <c r="J32" s="103">
        <v>0</v>
      </c>
      <c r="K32" s="103">
        <v>0</v>
      </c>
      <c r="L32" s="105">
        <f t="shared" si="2"/>
        <v>1570</v>
      </c>
      <c r="M32" s="25"/>
      <c r="N32" s="25"/>
      <c r="O32" s="25"/>
      <c r="P32" s="25"/>
      <c r="Q32" s="25"/>
      <c r="R32" s="25"/>
    </row>
    <row r="33" spans="1:18" ht="15.75">
      <c r="A33" s="103">
        <v>2273</v>
      </c>
      <c r="B33" s="116" t="s">
        <v>151</v>
      </c>
      <c r="C33" s="105">
        <f>'Форма 2021-2 П.6'!G14</f>
        <v>22400</v>
      </c>
      <c r="D33" s="103">
        <v>0</v>
      </c>
      <c r="E33" s="103">
        <v>0</v>
      </c>
      <c r="F33" s="103">
        <v>0</v>
      </c>
      <c r="G33" s="105">
        <f t="shared" si="0"/>
        <v>22400</v>
      </c>
      <c r="H33" s="129">
        <f>'Форма 2021-2 П.6'!N14</f>
        <v>24500</v>
      </c>
      <c r="I33" s="103">
        <f t="shared" si="1"/>
        <v>0</v>
      </c>
      <c r="J33" s="103">
        <v>0</v>
      </c>
      <c r="K33" s="103">
        <v>0</v>
      </c>
      <c r="L33" s="105">
        <f t="shared" si="2"/>
        <v>24500</v>
      </c>
      <c r="M33" s="25"/>
      <c r="N33" s="25"/>
      <c r="O33" s="25"/>
      <c r="P33" s="25"/>
      <c r="Q33" s="25"/>
      <c r="R33" s="25"/>
    </row>
    <row r="34" spans="1:18" ht="15.75">
      <c r="A34" s="103">
        <v>2274</v>
      </c>
      <c r="B34" s="116" t="s">
        <v>150</v>
      </c>
      <c r="C34" s="105">
        <f>'Форма 2021-2 П.6'!G15</f>
        <v>41145</v>
      </c>
      <c r="D34" s="103">
        <v>0</v>
      </c>
      <c r="E34" s="103">
        <v>0</v>
      </c>
      <c r="F34" s="103">
        <v>0</v>
      </c>
      <c r="G34" s="105">
        <f t="shared" si="0"/>
        <v>41145</v>
      </c>
      <c r="H34" s="129">
        <f>'Форма 2021-2 П.6'!N15</f>
        <v>53300</v>
      </c>
      <c r="I34" s="103">
        <f t="shared" si="1"/>
        <v>0</v>
      </c>
      <c r="J34" s="103">
        <v>0</v>
      </c>
      <c r="K34" s="103">
        <v>0</v>
      </c>
      <c r="L34" s="105">
        <f t="shared" si="2"/>
        <v>53300</v>
      </c>
      <c r="M34" s="25"/>
      <c r="N34" s="25"/>
      <c r="O34" s="25"/>
      <c r="P34" s="25"/>
      <c r="Q34" s="25"/>
      <c r="R34" s="25"/>
    </row>
    <row r="35" spans="1:18" ht="59.25" customHeight="1">
      <c r="A35" s="103">
        <v>2282</v>
      </c>
      <c r="B35" s="116" t="s">
        <v>252</v>
      </c>
      <c r="C35" s="105">
        <f>'Форма 2021-2 П.6'!G16</f>
        <v>1500</v>
      </c>
      <c r="D35" s="103">
        <v>0</v>
      </c>
      <c r="E35" s="103">
        <v>0</v>
      </c>
      <c r="F35" s="103">
        <v>0</v>
      </c>
      <c r="G35" s="105">
        <f t="shared" si="0"/>
        <v>1500</v>
      </c>
      <c r="H35" s="129">
        <f>'Форма 2021-2 П.6'!N16</f>
        <v>1610</v>
      </c>
      <c r="I35" s="103">
        <f>D35-E35-F35</f>
        <v>0</v>
      </c>
      <c r="J35" s="103">
        <v>0</v>
      </c>
      <c r="K35" s="103">
        <v>0</v>
      </c>
      <c r="L35" s="105">
        <f t="shared" si="2"/>
        <v>1610</v>
      </c>
      <c r="M35" s="25"/>
      <c r="N35" s="25"/>
      <c r="O35" s="25"/>
      <c r="P35" s="25"/>
      <c r="Q35" s="25"/>
      <c r="R35" s="25"/>
    </row>
    <row r="36" spans="1:18" ht="15.75">
      <c r="A36" s="103">
        <v>2800</v>
      </c>
      <c r="B36" s="116" t="s">
        <v>152</v>
      </c>
      <c r="C36" s="105">
        <f>'Форма 2021-2 П.6'!G17</f>
        <v>1000</v>
      </c>
      <c r="D36" s="103">
        <v>0</v>
      </c>
      <c r="E36" s="103">
        <v>0</v>
      </c>
      <c r="F36" s="103">
        <v>0</v>
      </c>
      <c r="G36" s="105">
        <f t="shared" si="0"/>
        <v>1000</v>
      </c>
      <c r="H36" s="129">
        <f>'Форма 2021-2 П.6'!N17</f>
        <v>1075</v>
      </c>
      <c r="I36" s="103">
        <f t="shared" si="1"/>
        <v>0</v>
      </c>
      <c r="J36" s="103">
        <v>0</v>
      </c>
      <c r="K36" s="103">
        <v>0</v>
      </c>
      <c r="L36" s="105">
        <f t="shared" si="2"/>
        <v>1075</v>
      </c>
      <c r="M36" s="25"/>
      <c r="N36" s="25"/>
      <c r="O36" s="25"/>
      <c r="P36" s="25"/>
      <c r="Q36" s="25"/>
      <c r="R36" s="25"/>
    </row>
    <row r="37" spans="1:18" ht="39" hidden="1">
      <c r="A37" s="103">
        <v>3110</v>
      </c>
      <c r="B37" s="116" t="s">
        <v>153</v>
      </c>
      <c r="C37" s="105">
        <f>'Форма 2021-2 П.6'!H18</f>
        <v>0</v>
      </c>
      <c r="D37" s="103">
        <v>0</v>
      </c>
      <c r="E37" s="103">
        <v>0</v>
      </c>
      <c r="F37" s="103">
        <v>0</v>
      </c>
      <c r="G37" s="105">
        <f t="shared" si="0"/>
        <v>0</v>
      </c>
      <c r="H37" s="129">
        <v>0</v>
      </c>
      <c r="I37" s="103">
        <f t="shared" si="1"/>
        <v>0</v>
      </c>
      <c r="J37" s="103">
        <v>0</v>
      </c>
      <c r="K37" s="103">
        <v>0</v>
      </c>
      <c r="L37" s="105">
        <f t="shared" si="2"/>
        <v>0</v>
      </c>
      <c r="M37" s="25"/>
      <c r="N37" s="25"/>
      <c r="O37" s="25"/>
      <c r="P37" s="25"/>
      <c r="Q37" s="25"/>
      <c r="R37" s="25"/>
    </row>
    <row r="38" spans="1:18" ht="23.25" customHeight="1">
      <c r="A38" s="103"/>
      <c r="B38" s="103" t="s">
        <v>15</v>
      </c>
      <c r="C38" s="105">
        <f>SUM(C27:C37)</f>
        <v>2593225</v>
      </c>
      <c r="D38" s="103">
        <v>0</v>
      </c>
      <c r="E38" s="103">
        <v>0</v>
      </c>
      <c r="F38" s="103">
        <v>0</v>
      </c>
      <c r="G38" s="105">
        <f t="shared" si="0"/>
        <v>2593225</v>
      </c>
      <c r="H38" s="129">
        <f>SUM(H27:H37)</f>
        <v>3356515</v>
      </c>
      <c r="I38" s="103">
        <f t="shared" si="1"/>
        <v>0</v>
      </c>
      <c r="J38" s="103">
        <v>0</v>
      </c>
      <c r="K38" s="103">
        <v>0</v>
      </c>
      <c r="L38" s="105">
        <f t="shared" si="2"/>
        <v>3356515</v>
      </c>
      <c r="M38" s="25"/>
      <c r="N38" s="25"/>
      <c r="O38" s="25"/>
      <c r="P38" s="25"/>
      <c r="Q38" s="25"/>
      <c r="R38" s="25"/>
    </row>
    <row r="39" spans="1:12" ht="15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</row>
    <row r="40" spans="1:12" ht="15.75" customHeight="1">
      <c r="A40" s="208" t="s">
        <v>236</v>
      </c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</row>
    <row r="41" spans="1:12" ht="15">
      <c r="A41" s="107"/>
      <c r="B41" s="107"/>
      <c r="C41" s="107"/>
      <c r="D41" s="107"/>
      <c r="E41" s="107"/>
      <c r="F41" s="107"/>
      <c r="G41" s="107"/>
      <c r="H41" s="107"/>
      <c r="I41" s="123"/>
      <c r="J41" s="123"/>
      <c r="K41" s="123"/>
      <c r="L41" s="122" t="s">
        <v>17</v>
      </c>
    </row>
    <row r="42" spans="1:12" ht="15">
      <c r="A42" s="204" t="s">
        <v>65</v>
      </c>
      <c r="B42" s="201" t="s">
        <v>3</v>
      </c>
      <c r="C42" s="160" t="s">
        <v>75</v>
      </c>
      <c r="D42" s="160"/>
      <c r="E42" s="160" t="s">
        <v>76</v>
      </c>
      <c r="F42" s="160" t="s">
        <v>104</v>
      </c>
      <c r="G42" s="160" t="s">
        <v>237</v>
      </c>
      <c r="H42" s="160" t="s">
        <v>238</v>
      </c>
      <c r="I42" s="160" t="s">
        <v>77</v>
      </c>
      <c r="J42" s="160"/>
      <c r="K42" s="160" t="s">
        <v>78</v>
      </c>
      <c r="L42" s="160"/>
    </row>
    <row r="43" spans="1:12" ht="17.25" customHeight="1">
      <c r="A43" s="205"/>
      <c r="B43" s="207"/>
      <c r="C43" s="160"/>
      <c r="D43" s="160"/>
      <c r="E43" s="160"/>
      <c r="F43" s="160"/>
      <c r="G43" s="160"/>
      <c r="H43" s="160"/>
      <c r="I43" s="160"/>
      <c r="J43" s="160"/>
      <c r="K43" s="160"/>
      <c r="L43" s="160"/>
    </row>
    <row r="44" spans="1:12" ht="99.75" customHeight="1">
      <c r="A44" s="206"/>
      <c r="B44" s="202"/>
      <c r="C44" s="160"/>
      <c r="D44" s="160"/>
      <c r="E44" s="160"/>
      <c r="F44" s="160"/>
      <c r="G44" s="160"/>
      <c r="H44" s="160"/>
      <c r="I44" s="160"/>
      <c r="J44" s="160"/>
      <c r="K44" s="160"/>
      <c r="L44" s="160"/>
    </row>
    <row r="45" spans="1:12" ht="15">
      <c r="A45" s="103">
        <v>1</v>
      </c>
      <c r="B45" s="103">
        <v>2</v>
      </c>
      <c r="C45" s="209">
        <v>3</v>
      </c>
      <c r="D45" s="209"/>
      <c r="E45" s="100">
        <v>4</v>
      </c>
      <c r="F45" s="100">
        <v>5</v>
      </c>
      <c r="G45" s="100">
        <v>6</v>
      </c>
      <c r="H45" s="100">
        <v>7</v>
      </c>
      <c r="I45" s="159">
        <v>8</v>
      </c>
      <c r="J45" s="159"/>
      <c r="K45" s="159">
        <v>9</v>
      </c>
      <c r="L45" s="159"/>
    </row>
    <row r="46" spans="1:12" ht="15">
      <c r="A46" s="103">
        <v>2110</v>
      </c>
      <c r="B46" s="116" t="s">
        <v>196</v>
      </c>
      <c r="C46" s="199">
        <f>C8</f>
        <v>1821300</v>
      </c>
      <c r="D46" s="200"/>
      <c r="E46" s="111">
        <f>'Форма 2021-2 П.6'!C8</f>
        <v>1782099</v>
      </c>
      <c r="F46" s="100">
        <v>0</v>
      </c>
      <c r="G46" s="111">
        <v>0</v>
      </c>
      <c r="H46" s="100">
        <v>0</v>
      </c>
      <c r="I46" s="118"/>
      <c r="J46" s="119"/>
      <c r="K46" s="118"/>
      <c r="L46" s="119"/>
    </row>
    <row r="47" spans="1:12" ht="15">
      <c r="A47" s="103">
        <v>2120</v>
      </c>
      <c r="B47" s="116" t="s">
        <v>145</v>
      </c>
      <c r="C47" s="199">
        <f aca="true" t="shared" si="3" ref="C47:C56">C9</f>
        <v>365000</v>
      </c>
      <c r="D47" s="200"/>
      <c r="E47" s="111">
        <f>'Форма 2021-2 П.6'!C9</f>
        <v>350589</v>
      </c>
      <c r="F47" s="100">
        <v>0</v>
      </c>
      <c r="G47" s="111">
        <v>0</v>
      </c>
      <c r="H47" s="100">
        <v>0</v>
      </c>
      <c r="I47" s="118"/>
      <c r="J47" s="119"/>
      <c r="K47" s="118"/>
      <c r="L47" s="119"/>
    </row>
    <row r="48" spans="1:12" ht="26.25">
      <c r="A48" s="103">
        <v>2210</v>
      </c>
      <c r="B48" s="116" t="s">
        <v>146</v>
      </c>
      <c r="C48" s="199">
        <f t="shared" si="3"/>
        <v>76200</v>
      </c>
      <c r="D48" s="200"/>
      <c r="E48" s="111">
        <f>'Форма 2021-2 П.6'!C10</f>
        <v>76132</v>
      </c>
      <c r="F48" s="100">
        <v>7068</v>
      </c>
      <c r="G48" s="111">
        <v>0</v>
      </c>
      <c r="H48" s="100">
        <v>0</v>
      </c>
      <c r="I48" s="197" t="s">
        <v>209</v>
      </c>
      <c r="J48" s="198"/>
      <c r="K48" s="118"/>
      <c r="L48" s="119"/>
    </row>
    <row r="49" spans="1:12" ht="26.25">
      <c r="A49" s="103">
        <v>2240</v>
      </c>
      <c r="B49" s="116" t="s">
        <v>147</v>
      </c>
      <c r="C49" s="199">
        <f t="shared" si="3"/>
        <v>95807</v>
      </c>
      <c r="D49" s="200"/>
      <c r="E49" s="111">
        <f>'Форма 2021-2 П.6'!C11</f>
        <v>57907</v>
      </c>
      <c r="F49" s="100">
        <v>0</v>
      </c>
      <c r="G49" s="111">
        <v>0</v>
      </c>
      <c r="H49" s="100">
        <v>0</v>
      </c>
      <c r="I49" s="118"/>
      <c r="J49" s="119"/>
      <c r="K49" s="118"/>
      <c r="L49" s="119"/>
    </row>
    <row r="50" spans="1:12" ht="15">
      <c r="A50" s="103">
        <v>2250</v>
      </c>
      <c r="B50" s="116" t="s">
        <v>148</v>
      </c>
      <c r="C50" s="199">
        <f t="shared" si="3"/>
        <v>0</v>
      </c>
      <c r="D50" s="200"/>
      <c r="E50" s="111">
        <f>'Форма 2021-2 П.6'!C12</f>
        <v>0</v>
      </c>
      <c r="F50" s="100">
        <v>0</v>
      </c>
      <c r="G50" s="111">
        <v>0</v>
      </c>
      <c r="H50" s="100">
        <v>0</v>
      </c>
      <c r="I50" s="118"/>
      <c r="J50" s="119"/>
      <c r="K50" s="118"/>
      <c r="L50" s="119"/>
    </row>
    <row r="51" spans="1:12" ht="26.25">
      <c r="A51" s="103">
        <v>2272</v>
      </c>
      <c r="B51" s="116" t="s">
        <v>149</v>
      </c>
      <c r="C51" s="199">
        <f t="shared" si="3"/>
        <v>1000</v>
      </c>
      <c r="D51" s="200"/>
      <c r="E51" s="111">
        <f>'Форма 2021-2 П.6'!C13</f>
        <v>866</v>
      </c>
      <c r="F51" s="100">
        <v>0</v>
      </c>
      <c r="G51" s="111">
        <v>0</v>
      </c>
      <c r="H51" s="100">
        <v>0</v>
      </c>
      <c r="I51" s="118"/>
      <c r="J51" s="119"/>
      <c r="K51" s="118"/>
      <c r="L51" s="119"/>
    </row>
    <row r="52" spans="1:12" ht="15">
      <c r="A52" s="103">
        <v>2273</v>
      </c>
      <c r="B52" s="116" t="s">
        <v>151</v>
      </c>
      <c r="C52" s="199">
        <f t="shared" si="3"/>
        <v>22170</v>
      </c>
      <c r="D52" s="200"/>
      <c r="E52" s="111">
        <f>'Форма 2021-2 П.6'!C14</f>
        <v>21734</v>
      </c>
      <c r="F52" s="100">
        <v>0</v>
      </c>
      <c r="G52" s="111">
        <v>0</v>
      </c>
      <c r="H52" s="100">
        <v>0</v>
      </c>
      <c r="I52" s="118"/>
      <c r="J52" s="119"/>
      <c r="K52" s="118"/>
      <c r="L52" s="119"/>
    </row>
    <row r="53" spans="1:12" ht="15">
      <c r="A53" s="103">
        <v>2274</v>
      </c>
      <c r="B53" s="116" t="s">
        <v>150</v>
      </c>
      <c r="C53" s="199">
        <f t="shared" si="3"/>
        <v>29240</v>
      </c>
      <c r="D53" s="200"/>
      <c r="E53" s="111">
        <f>'Форма 2021-2 П.6'!C15</f>
        <v>19917</v>
      </c>
      <c r="F53" s="100">
        <v>0</v>
      </c>
      <c r="G53" s="111">
        <v>0</v>
      </c>
      <c r="H53" s="100">
        <v>0</v>
      </c>
      <c r="I53" s="118"/>
      <c r="J53" s="119"/>
      <c r="K53" s="118"/>
      <c r="L53" s="119"/>
    </row>
    <row r="54" spans="1:12" ht="51.75">
      <c r="A54" s="103">
        <v>2282</v>
      </c>
      <c r="B54" s="116" t="s">
        <v>252</v>
      </c>
      <c r="C54" s="199">
        <f t="shared" si="3"/>
        <v>0</v>
      </c>
      <c r="D54" s="200"/>
      <c r="E54" s="111">
        <f>'Форма 2021-2 П.6'!C16</f>
        <v>0</v>
      </c>
      <c r="F54" s="100">
        <v>0</v>
      </c>
      <c r="G54" s="111">
        <v>0</v>
      </c>
      <c r="H54" s="100">
        <v>0</v>
      </c>
      <c r="I54" s="118"/>
      <c r="J54" s="119"/>
      <c r="K54" s="118"/>
      <c r="L54" s="119"/>
    </row>
    <row r="55" spans="1:12" ht="15">
      <c r="A55" s="103">
        <v>2800</v>
      </c>
      <c r="B55" s="116" t="s">
        <v>152</v>
      </c>
      <c r="C55" s="199">
        <f t="shared" si="3"/>
        <v>13193</v>
      </c>
      <c r="D55" s="200"/>
      <c r="E55" s="111">
        <f>'Форма 2021-2 П.6'!C17</f>
        <v>13193</v>
      </c>
      <c r="F55" s="100">
        <v>0</v>
      </c>
      <c r="G55" s="111">
        <v>0</v>
      </c>
      <c r="H55" s="100">
        <v>0</v>
      </c>
      <c r="I55" s="118"/>
      <c r="J55" s="119"/>
      <c r="K55" s="118"/>
      <c r="L55" s="119"/>
    </row>
    <row r="56" spans="1:12" ht="39" hidden="1">
      <c r="A56" s="103">
        <v>3110</v>
      </c>
      <c r="B56" s="116" t="s">
        <v>153</v>
      </c>
      <c r="C56" s="199">
        <f t="shared" si="3"/>
        <v>0</v>
      </c>
      <c r="D56" s="200"/>
      <c r="E56" s="111">
        <v>0</v>
      </c>
      <c r="F56" s="100">
        <v>0</v>
      </c>
      <c r="G56" s="111">
        <v>0</v>
      </c>
      <c r="H56" s="100">
        <v>0</v>
      </c>
      <c r="I56" s="118"/>
      <c r="J56" s="119"/>
      <c r="K56" s="118"/>
      <c r="L56" s="119"/>
    </row>
    <row r="57" spans="1:12" ht="24.75" customHeight="1">
      <c r="A57" s="103"/>
      <c r="B57" s="103" t="s">
        <v>15</v>
      </c>
      <c r="C57" s="199">
        <f>SUM(C46:C56)</f>
        <v>2423910</v>
      </c>
      <c r="D57" s="200"/>
      <c r="E57" s="111">
        <f>'Форма 2021-2 П.6'!C19</f>
        <v>2322437</v>
      </c>
      <c r="F57" s="100">
        <v>0</v>
      </c>
      <c r="G57" s="111">
        <f>SUM(G46:G56)</f>
        <v>0</v>
      </c>
      <c r="H57" s="100">
        <v>0</v>
      </c>
      <c r="I57" s="195"/>
      <c r="J57" s="196"/>
      <c r="K57" s="195"/>
      <c r="L57" s="196"/>
    </row>
    <row r="58" spans="1:12" ht="15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</row>
    <row r="59" spans="1:12" ht="15">
      <c r="A59" s="124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</row>
    <row r="60" spans="1:12" ht="15">
      <c r="A60" s="192" t="s">
        <v>239</v>
      </c>
      <c r="B60" s="192"/>
      <c r="C60" s="192"/>
      <c r="D60" s="192"/>
      <c r="E60" s="192"/>
      <c r="F60" s="192"/>
      <c r="G60" s="192"/>
      <c r="H60" s="192"/>
      <c r="I60" s="192"/>
      <c r="J60" s="192"/>
      <c r="K60" s="192"/>
      <c r="L60" s="192"/>
    </row>
    <row r="61" spans="1:12" ht="45" customHeight="1">
      <c r="A61" s="192" t="s">
        <v>85</v>
      </c>
      <c r="B61" s="192"/>
      <c r="C61" s="192"/>
      <c r="D61" s="192"/>
      <c r="E61" s="192"/>
      <c r="F61" s="192"/>
      <c r="G61" s="192"/>
      <c r="H61" s="192"/>
      <c r="I61" s="192"/>
      <c r="J61" s="192"/>
      <c r="K61" s="192"/>
      <c r="L61" s="192"/>
    </row>
    <row r="62" spans="1:12" ht="30.75" customHeight="1">
      <c r="A62" s="192" t="s">
        <v>240</v>
      </c>
      <c r="B62" s="192"/>
      <c r="C62" s="192"/>
      <c r="D62" s="192"/>
      <c r="E62" s="192"/>
      <c r="F62" s="192"/>
      <c r="G62" s="192"/>
      <c r="H62" s="192"/>
      <c r="I62" s="192"/>
      <c r="J62" s="192"/>
      <c r="K62" s="192"/>
      <c r="L62" s="192"/>
    </row>
    <row r="63" spans="1:12" ht="36.75" customHeight="1">
      <c r="A63" s="192" t="s">
        <v>85</v>
      </c>
      <c r="B63" s="192"/>
      <c r="C63" s="192"/>
      <c r="D63" s="192"/>
      <c r="E63" s="192"/>
      <c r="F63" s="192"/>
      <c r="G63" s="192"/>
      <c r="H63" s="192"/>
      <c r="I63" s="192"/>
      <c r="J63" s="192"/>
      <c r="K63" s="192"/>
      <c r="L63" s="192"/>
    </row>
    <row r="64" spans="1:12" ht="15">
      <c r="A64" s="121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</row>
    <row r="65" spans="1:12" ht="1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</row>
    <row r="66" spans="1:12" ht="15.75">
      <c r="A66" s="192" t="s">
        <v>4</v>
      </c>
      <c r="B66" s="192"/>
      <c r="C66" s="193" t="s">
        <v>8</v>
      </c>
      <c r="D66" s="193"/>
      <c r="E66" s="193"/>
      <c r="F66" s="125"/>
      <c r="G66" s="125"/>
      <c r="H66" s="193" t="s">
        <v>135</v>
      </c>
      <c r="I66" s="193"/>
      <c r="J66" s="107"/>
      <c r="K66" s="107"/>
      <c r="L66" s="107"/>
    </row>
    <row r="67" spans="1:12" ht="15.75">
      <c r="A67" s="126"/>
      <c r="B67" s="107"/>
      <c r="C67" s="191" t="s">
        <v>5</v>
      </c>
      <c r="D67" s="191"/>
      <c r="E67" s="191"/>
      <c r="F67" s="125"/>
      <c r="G67" s="125"/>
      <c r="H67" s="191" t="s">
        <v>6</v>
      </c>
      <c r="I67" s="191"/>
      <c r="J67" s="107"/>
      <c r="K67" s="107"/>
      <c r="L67" s="107"/>
    </row>
    <row r="68" spans="1:12" ht="15.75">
      <c r="A68" s="194" t="s">
        <v>7</v>
      </c>
      <c r="B68" s="194"/>
      <c r="C68" s="203" t="s">
        <v>8</v>
      </c>
      <c r="D68" s="203"/>
      <c r="E68" s="203"/>
      <c r="F68" s="128"/>
      <c r="G68" s="128"/>
      <c r="H68" s="190" t="s">
        <v>255</v>
      </c>
      <c r="I68" s="190"/>
      <c r="J68" s="107"/>
      <c r="K68" s="107"/>
      <c r="L68" s="107"/>
    </row>
    <row r="69" spans="1:12" ht="15.75">
      <c r="A69" s="126"/>
      <c r="B69" s="127"/>
      <c r="C69" s="191" t="s">
        <v>5</v>
      </c>
      <c r="D69" s="191"/>
      <c r="E69" s="191"/>
      <c r="F69" s="125"/>
      <c r="G69" s="125"/>
      <c r="H69" s="191" t="s">
        <v>6</v>
      </c>
      <c r="I69" s="191"/>
      <c r="J69" s="107"/>
      <c r="K69" s="107"/>
      <c r="L69" s="107"/>
    </row>
  </sheetData>
  <sheetProtection/>
  <mergeCells count="90">
    <mergeCell ref="E19:F19"/>
    <mergeCell ref="E17:F17"/>
    <mergeCell ref="G12:H12"/>
    <mergeCell ref="E13:F13"/>
    <mergeCell ref="G13:H13"/>
    <mergeCell ref="E14:F14"/>
    <mergeCell ref="G14:H14"/>
    <mergeCell ref="E15:F15"/>
    <mergeCell ref="G15:H15"/>
    <mergeCell ref="G18:H18"/>
    <mergeCell ref="A1:R1"/>
    <mergeCell ref="A3:R3"/>
    <mergeCell ref="B5:B6"/>
    <mergeCell ref="G17:H17"/>
    <mergeCell ref="J5:K5"/>
    <mergeCell ref="G9:H9"/>
    <mergeCell ref="E10:F10"/>
    <mergeCell ref="G10:H10"/>
    <mergeCell ref="C5:C6"/>
    <mergeCell ref="G7:H7"/>
    <mergeCell ref="A5:A6"/>
    <mergeCell ref="E11:F11"/>
    <mergeCell ref="E7:F7"/>
    <mergeCell ref="E18:F18"/>
    <mergeCell ref="E8:F8"/>
    <mergeCell ref="G8:H8"/>
    <mergeCell ref="E9:F9"/>
    <mergeCell ref="G11:H11"/>
    <mergeCell ref="E12:F12"/>
    <mergeCell ref="L5:L6"/>
    <mergeCell ref="I5:I6"/>
    <mergeCell ref="G5:H6"/>
    <mergeCell ref="E5:F6"/>
    <mergeCell ref="D5:D6"/>
    <mergeCell ref="C45:D45"/>
    <mergeCell ref="G19:H19"/>
    <mergeCell ref="J24:K24"/>
    <mergeCell ref="A21:L21"/>
    <mergeCell ref="B23:B25"/>
    <mergeCell ref="H23:L23"/>
    <mergeCell ref="H42:H44"/>
    <mergeCell ref="G42:G44"/>
    <mergeCell ref="L24:L25"/>
    <mergeCell ref="A40:L40"/>
    <mergeCell ref="E24:F24"/>
    <mergeCell ref="D24:D25"/>
    <mergeCell ref="H24:H25"/>
    <mergeCell ref="G24:G25"/>
    <mergeCell ref="A23:A25"/>
    <mergeCell ref="C23:G23"/>
    <mergeCell ref="A42:A44"/>
    <mergeCell ref="B42:B44"/>
    <mergeCell ref="C42:D44"/>
    <mergeCell ref="E42:E44"/>
    <mergeCell ref="F42:F44"/>
    <mergeCell ref="C68:E68"/>
    <mergeCell ref="C46:D46"/>
    <mergeCell ref="C47:D47"/>
    <mergeCell ref="C48:D48"/>
    <mergeCell ref="C67:E67"/>
    <mergeCell ref="C49:D49"/>
    <mergeCell ref="C52:D52"/>
    <mergeCell ref="C53:D53"/>
    <mergeCell ref="I45:J45"/>
    <mergeCell ref="I24:I25"/>
    <mergeCell ref="I42:J44"/>
    <mergeCell ref="C50:D50"/>
    <mergeCell ref="C51:D51"/>
    <mergeCell ref="H66:I66"/>
    <mergeCell ref="C24:C25"/>
    <mergeCell ref="K45:L45"/>
    <mergeCell ref="K42:L44"/>
    <mergeCell ref="K57:L57"/>
    <mergeCell ref="I48:J48"/>
    <mergeCell ref="H67:I67"/>
    <mergeCell ref="C57:D57"/>
    <mergeCell ref="C55:D55"/>
    <mergeCell ref="C56:D56"/>
    <mergeCell ref="C54:D54"/>
    <mergeCell ref="I57:J57"/>
    <mergeCell ref="H68:I68"/>
    <mergeCell ref="H69:I69"/>
    <mergeCell ref="A60:L60"/>
    <mergeCell ref="A61:L61"/>
    <mergeCell ref="A62:L62"/>
    <mergeCell ref="A63:L63"/>
    <mergeCell ref="A66:B66"/>
    <mergeCell ref="C66:E66"/>
    <mergeCell ref="C69:E69"/>
    <mergeCell ref="A68:B6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8" r:id="rId1"/>
  <rowBreaks count="2" manualBreakCount="2">
    <brk id="20" max="11" man="1"/>
    <brk id="38" max="11" man="1"/>
  </rowBreaks>
  <colBreaks count="1" manualBreakCount="1">
    <brk id="12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J87"/>
  <sheetViews>
    <sheetView view="pageBreakPreview" zoomScale="85" zoomScaleSheetLayoutView="85" zoomScalePageLayoutView="0" workbookViewId="0" topLeftCell="A13">
      <selection activeCell="D40" sqref="D40:E40"/>
    </sheetView>
  </sheetViews>
  <sheetFormatPr defaultColWidth="9.140625" defaultRowHeight="15"/>
  <cols>
    <col min="1" max="1" width="21.8515625" style="0" customWidth="1"/>
    <col min="2" max="2" width="35.57421875" style="0" customWidth="1"/>
    <col min="3" max="4" width="17.140625" style="0" customWidth="1"/>
    <col min="5" max="5" width="13.7109375" style="0" customWidth="1"/>
    <col min="6" max="6" width="11.00390625" style="0" customWidth="1"/>
    <col min="7" max="7" width="14.421875" style="0" customWidth="1"/>
    <col min="8" max="8" width="13.7109375" style="0" customWidth="1"/>
    <col min="9" max="9" width="20.28125" style="0" customWidth="1"/>
  </cols>
  <sheetData>
    <row r="1" spans="2:9" ht="15.75" customHeight="1">
      <c r="B1" s="6"/>
      <c r="C1" s="6"/>
      <c r="D1" s="6"/>
      <c r="E1" s="6"/>
      <c r="F1" s="6"/>
      <c r="G1" s="145" t="s">
        <v>0</v>
      </c>
      <c r="H1" s="145"/>
      <c r="I1" s="145"/>
    </row>
    <row r="2" spans="2:9" ht="15.75" customHeight="1">
      <c r="B2" s="6"/>
      <c r="C2" s="6"/>
      <c r="D2" s="6"/>
      <c r="E2" s="6"/>
      <c r="F2" s="6"/>
      <c r="G2" s="145" t="s">
        <v>1</v>
      </c>
      <c r="H2" s="145"/>
      <c r="I2" s="145"/>
    </row>
    <row r="3" spans="2:9" ht="15.75" customHeight="1">
      <c r="B3" s="6"/>
      <c r="C3" s="6"/>
      <c r="D3" s="6"/>
      <c r="E3" s="6"/>
      <c r="F3" s="6"/>
      <c r="G3" s="145" t="s">
        <v>2</v>
      </c>
      <c r="H3" s="145"/>
      <c r="I3" s="145"/>
    </row>
    <row r="4" spans="1:9" ht="15.75">
      <c r="A4" s="1"/>
      <c r="B4" s="6"/>
      <c r="C4" s="6"/>
      <c r="D4" s="6"/>
      <c r="E4" s="6"/>
      <c r="F4" s="6"/>
      <c r="G4" s="145" t="s">
        <v>9</v>
      </c>
      <c r="H4" s="145"/>
      <c r="I4" s="145"/>
    </row>
    <row r="5" spans="1:9" ht="15.75">
      <c r="A5" s="6"/>
      <c r="B5" s="6"/>
      <c r="C5" s="6"/>
      <c r="D5" s="6"/>
      <c r="E5" s="6"/>
      <c r="F5" s="6"/>
      <c r="G5" s="145" t="s">
        <v>12</v>
      </c>
      <c r="H5" s="145"/>
      <c r="I5" s="145"/>
    </row>
    <row r="6" spans="1:9" ht="9" customHeight="1">
      <c r="A6" s="6"/>
      <c r="B6" s="6"/>
      <c r="C6" s="6"/>
      <c r="D6" s="6"/>
      <c r="E6" s="6"/>
      <c r="F6" s="6"/>
      <c r="G6" s="6"/>
      <c r="H6" s="6"/>
      <c r="I6" s="6"/>
    </row>
    <row r="7" spans="1:9" ht="17.25">
      <c r="A7" s="147" t="s">
        <v>241</v>
      </c>
      <c r="B7" s="147"/>
      <c r="C7" s="147"/>
      <c r="D7" s="147"/>
      <c r="E7" s="147"/>
      <c r="F7" s="147"/>
      <c r="G7" s="147"/>
      <c r="H7" s="147"/>
      <c r="I7" s="147"/>
    </row>
    <row r="8" spans="1:9" ht="5.25" customHeight="1">
      <c r="A8" s="6"/>
      <c r="B8" s="6"/>
      <c r="C8" s="6"/>
      <c r="D8" s="6"/>
      <c r="E8" s="6"/>
      <c r="F8" s="6"/>
      <c r="G8" s="6"/>
      <c r="H8" s="6"/>
      <c r="I8" s="6"/>
    </row>
    <row r="9" spans="1:9" ht="6.75" customHeight="1">
      <c r="A9" s="6"/>
      <c r="B9" s="6"/>
      <c r="C9" s="6"/>
      <c r="D9" s="6"/>
      <c r="E9" s="6"/>
      <c r="F9" s="6"/>
      <c r="G9" s="6"/>
      <c r="H9" s="6"/>
      <c r="I9" s="6"/>
    </row>
    <row r="10" spans="1:10" ht="25.5" customHeight="1">
      <c r="A10" s="154" t="s">
        <v>205</v>
      </c>
      <c r="B10" s="154"/>
      <c r="C10" s="154"/>
      <c r="D10" s="154"/>
      <c r="E10" s="154"/>
      <c r="F10" s="154"/>
      <c r="G10" s="155" t="s">
        <v>138</v>
      </c>
      <c r="H10" s="155"/>
      <c r="I10" s="81" t="s">
        <v>136</v>
      </c>
      <c r="J10" s="81"/>
    </row>
    <row r="11" spans="1:10" ht="61.5" customHeight="1">
      <c r="A11" s="217" t="s">
        <v>18</v>
      </c>
      <c r="B11" s="217"/>
      <c r="C11" s="217"/>
      <c r="D11" s="217"/>
      <c r="E11" s="217"/>
      <c r="F11" s="217"/>
      <c r="G11" s="218" t="s">
        <v>113</v>
      </c>
      <c r="H11" s="218"/>
      <c r="I11" s="38" t="s">
        <v>111</v>
      </c>
      <c r="J11" s="37"/>
    </row>
    <row r="12" spans="1:10" ht="0.75" customHeight="1">
      <c r="A12" s="34"/>
      <c r="B12" s="34"/>
      <c r="C12" s="34"/>
      <c r="D12" s="34"/>
      <c r="E12" s="34"/>
      <c r="F12" s="34"/>
      <c r="G12" s="37"/>
      <c r="H12" s="37"/>
      <c r="I12" s="36"/>
      <c r="J12" s="37"/>
    </row>
    <row r="13" spans="1:10" ht="18.75" customHeight="1">
      <c r="A13" s="154" t="s">
        <v>140</v>
      </c>
      <c r="B13" s="154"/>
      <c r="C13" s="154"/>
      <c r="D13" s="154"/>
      <c r="E13" s="154"/>
      <c r="F13" s="154"/>
      <c r="G13" s="153">
        <v>1510000</v>
      </c>
      <c r="H13" s="153"/>
      <c r="I13" s="81" t="s">
        <v>136</v>
      </c>
      <c r="J13" s="81"/>
    </row>
    <row r="14" spans="1:10" ht="91.5" customHeight="1">
      <c r="A14" s="217" t="s">
        <v>19</v>
      </c>
      <c r="B14" s="217"/>
      <c r="C14" s="217"/>
      <c r="D14" s="217"/>
      <c r="E14" s="217"/>
      <c r="F14" s="217"/>
      <c r="G14" s="218" t="s">
        <v>122</v>
      </c>
      <c r="H14" s="218"/>
      <c r="I14" s="38" t="s">
        <v>111</v>
      </c>
      <c r="J14" s="37"/>
    </row>
    <row r="15" spans="1:10" ht="85.5" customHeight="1">
      <c r="A15" s="154" t="s">
        <v>206</v>
      </c>
      <c r="B15" s="154"/>
      <c r="C15" s="153">
        <v>160</v>
      </c>
      <c r="D15" s="153"/>
      <c r="E15" s="153">
        <v>111</v>
      </c>
      <c r="F15" s="153"/>
      <c r="G15" s="142" t="s">
        <v>137</v>
      </c>
      <c r="H15" s="142"/>
      <c r="I15" s="40">
        <v>22564000000</v>
      </c>
      <c r="J15" s="39"/>
    </row>
    <row r="16" spans="1:10" ht="74.25" customHeight="1">
      <c r="A16" s="218" t="s">
        <v>124</v>
      </c>
      <c r="B16" s="218"/>
      <c r="C16" s="218" t="s">
        <v>125</v>
      </c>
      <c r="D16" s="218"/>
      <c r="E16" s="218" t="s">
        <v>126</v>
      </c>
      <c r="F16" s="218"/>
      <c r="G16" s="218" t="s">
        <v>123</v>
      </c>
      <c r="H16" s="218"/>
      <c r="I16" s="38" t="s">
        <v>112</v>
      </c>
      <c r="J16" s="37"/>
    </row>
    <row r="17" spans="1:9" ht="9.75" customHeight="1">
      <c r="A17" s="12"/>
      <c r="B17" s="12"/>
      <c r="C17" s="12"/>
      <c r="D17" s="12"/>
      <c r="E17" s="12"/>
      <c r="F17" s="14"/>
      <c r="G17" s="14"/>
      <c r="H17" s="14"/>
      <c r="I17" s="14"/>
    </row>
    <row r="18" spans="1:9" ht="15">
      <c r="A18" s="148" t="s">
        <v>87</v>
      </c>
      <c r="B18" s="148"/>
      <c r="C18" s="148"/>
      <c r="D18" s="148"/>
      <c r="E18" s="148"/>
      <c r="F18" s="148"/>
      <c r="G18" s="148"/>
      <c r="H18" s="148"/>
      <c r="I18" s="148"/>
    </row>
    <row r="19" spans="1:9" ht="9" customHeight="1">
      <c r="A19" s="6"/>
      <c r="B19" s="6"/>
      <c r="C19" s="6"/>
      <c r="D19" s="6"/>
      <c r="E19" s="6"/>
      <c r="F19" s="6"/>
      <c r="G19" s="6"/>
      <c r="H19" s="6"/>
      <c r="I19" s="6"/>
    </row>
    <row r="20" spans="1:9" ht="15">
      <c r="A20" s="148" t="s">
        <v>242</v>
      </c>
      <c r="B20" s="148"/>
      <c r="C20" s="148"/>
      <c r="D20" s="148"/>
      <c r="E20" s="148"/>
      <c r="F20" s="148"/>
      <c r="G20" s="148"/>
      <c r="H20" s="148"/>
      <c r="I20" s="148"/>
    </row>
    <row r="21" spans="1:9" ht="15">
      <c r="A21" s="2"/>
      <c r="I21" s="16" t="s">
        <v>17</v>
      </c>
    </row>
    <row r="22" spans="1:9" ht="39" customHeight="1">
      <c r="A22" s="130" t="s">
        <v>65</v>
      </c>
      <c r="B22" s="130" t="s">
        <v>3</v>
      </c>
      <c r="C22" s="177" t="s">
        <v>243</v>
      </c>
      <c r="D22" s="177" t="s">
        <v>213</v>
      </c>
      <c r="E22" s="130" t="s">
        <v>214</v>
      </c>
      <c r="F22" s="130"/>
      <c r="G22" s="130"/>
      <c r="H22" s="130"/>
      <c r="I22" s="130" t="s">
        <v>244</v>
      </c>
    </row>
    <row r="23" spans="1:9" ht="54" customHeight="1">
      <c r="A23" s="130"/>
      <c r="B23" s="130"/>
      <c r="C23" s="178"/>
      <c r="D23" s="178"/>
      <c r="E23" s="130" t="s">
        <v>69</v>
      </c>
      <c r="F23" s="130"/>
      <c r="G23" s="130" t="s">
        <v>91</v>
      </c>
      <c r="H23" s="130"/>
      <c r="I23" s="130"/>
    </row>
    <row r="24" spans="1:9" ht="15">
      <c r="A24" s="17">
        <v>1</v>
      </c>
      <c r="B24" s="17">
        <v>2</v>
      </c>
      <c r="C24" s="17">
        <v>3</v>
      </c>
      <c r="D24" s="17">
        <v>4</v>
      </c>
      <c r="E24" s="130">
        <v>5</v>
      </c>
      <c r="F24" s="130"/>
      <c r="G24" s="219">
        <v>6</v>
      </c>
      <c r="H24" s="219"/>
      <c r="I24" s="17">
        <v>7</v>
      </c>
    </row>
    <row r="25" spans="1:9" ht="15">
      <c r="A25" s="47">
        <v>2110</v>
      </c>
      <c r="B25" s="51" t="s">
        <v>196</v>
      </c>
      <c r="C25" s="105">
        <f>'Форма 2021-2 П.6'!C8</f>
        <v>1782099</v>
      </c>
      <c r="D25" s="105">
        <f>'Форма 2021-2 П.6'!J8</f>
        <v>1955000</v>
      </c>
      <c r="E25" s="211">
        <f>'Форма 2021-2 П.6'!N8</f>
        <v>2367850</v>
      </c>
      <c r="F25" s="212"/>
      <c r="G25" s="213">
        <v>0</v>
      </c>
      <c r="H25" s="214"/>
      <c r="I25" s="47"/>
    </row>
    <row r="26" spans="1:9" ht="15">
      <c r="A26" s="47">
        <v>2120</v>
      </c>
      <c r="B26" s="51" t="s">
        <v>145</v>
      </c>
      <c r="C26" s="105">
        <f>'Форма 2021-2 П.6'!C9</f>
        <v>350589</v>
      </c>
      <c r="D26" s="105">
        <f>'Форма 2021-2 П.6'!J9</f>
        <v>391000</v>
      </c>
      <c r="E26" s="211">
        <f>'Форма 2021-2 П.6'!N9</f>
        <v>520950</v>
      </c>
      <c r="F26" s="212"/>
      <c r="G26" s="213">
        <v>0</v>
      </c>
      <c r="H26" s="214"/>
      <c r="I26" s="47"/>
    </row>
    <row r="27" spans="1:9" ht="15">
      <c r="A27" s="47">
        <v>2210</v>
      </c>
      <c r="B27" s="51" t="s">
        <v>146</v>
      </c>
      <c r="C27" s="105">
        <f>'Форма 2021-2 П.6'!C10</f>
        <v>76132</v>
      </c>
      <c r="D27" s="105">
        <f>'Форма 2021-2 П.6'!J10</f>
        <v>57580</v>
      </c>
      <c r="E27" s="211">
        <f>'Форма 2021-2 П.6'!N10</f>
        <v>61660</v>
      </c>
      <c r="F27" s="212"/>
      <c r="G27" s="213">
        <v>0</v>
      </c>
      <c r="H27" s="214"/>
      <c r="I27" s="47"/>
    </row>
    <row r="28" spans="1:9" ht="15">
      <c r="A28" s="47">
        <v>2240</v>
      </c>
      <c r="B28" s="51" t="s">
        <v>147</v>
      </c>
      <c r="C28" s="105">
        <f>'Форма 2021-2 П.6'!C11</f>
        <v>57907</v>
      </c>
      <c r="D28" s="105">
        <f>'Форма 2021-2 П.6'!J11</f>
        <v>120170</v>
      </c>
      <c r="E28" s="211">
        <f>'Форма 2021-2 П.6'!N11</f>
        <v>322000</v>
      </c>
      <c r="F28" s="212"/>
      <c r="G28" s="213">
        <v>0</v>
      </c>
      <c r="H28" s="214"/>
      <c r="I28" s="47"/>
    </row>
    <row r="29" spans="1:9" ht="15">
      <c r="A29" s="47">
        <v>2250</v>
      </c>
      <c r="B29" s="51" t="s">
        <v>148</v>
      </c>
      <c r="C29" s="105">
        <f>'Форма 2021-2 П.6'!C12</f>
        <v>0</v>
      </c>
      <c r="D29" s="105">
        <f>'Форма 2021-2 П.6'!J12</f>
        <v>2000</v>
      </c>
      <c r="E29" s="211">
        <f>'Форма 2021-2 П.6'!N12</f>
        <v>2000</v>
      </c>
      <c r="F29" s="212"/>
      <c r="G29" s="213">
        <v>0</v>
      </c>
      <c r="H29" s="214"/>
      <c r="I29" s="47"/>
    </row>
    <row r="30" spans="1:9" ht="15">
      <c r="A30" s="47">
        <v>2272</v>
      </c>
      <c r="B30" s="51" t="s">
        <v>149</v>
      </c>
      <c r="C30" s="105">
        <f>'Форма 2021-2 П.6'!C13</f>
        <v>866</v>
      </c>
      <c r="D30" s="105">
        <f>'Форма 2021-2 П.6'!J13</f>
        <v>1430</v>
      </c>
      <c r="E30" s="211">
        <f>'Форма 2021-2 П.6'!N13</f>
        <v>1570</v>
      </c>
      <c r="F30" s="212"/>
      <c r="G30" s="213">
        <v>0</v>
      </c>
      <c r="H30" s="214"/>
      <c r="I30" s="47"/>
    </row>
    <row r="31" spans="1:9" ht="15">
      <c r="A31" s="47">
        <v>2273</v>
      </c>
      <c r="B31" s="51" t="s">
        <v>151</v>
      </c>
      <c r="C31" s="105">
        <f>'Форма 2021-2 П.6'!C14</f>
        <v>21734</v>
      </c>
      <c r="D31" s="105">
        <f>'Форма 2021-2 П.6'!J14</f>
        <v>22400</v>
      </c>
      <c r="E31" s="211">
        <f>'Форма 2021-2 П.6'!N14</f>
        <v>24500</v>
      </c>
      <c r="F31" s="212"/>
      <c r="G31" s="213">
        <v>0</v>
      </c>
      <c r="H31" s="214"/>
      <c r="I31" s="47"/>
    </row>
    <row r="32" spans="1:9" ht="15">
      <c r="A32" s="47">
        <v>2274</v>
      </c>
      <c r="B32" s="51" t="s">
        <v>150</v>
      </c>
      <c r="C32" s="105">
        <f>'Форма 2021-2 П.6'!C15</f>
        <v>19917</v>
      </c>
      <c r="D32" s="105">
        <f>'Форма 2021-2 П.6'!J15</f>
        <v>41145</v>
      </c>
      <c r="E32" s="211">
        <f>'Форма 2021-2 П.6'!N15</f>
        <v>53300</v>
      </c>
      <c r="F32" s="212"/>
      <c r="G32" s="213">
        <v>0</v>
      </c>
      <c r="H32" s="214"/>
      <c r="I32" s="47"/>
    </row>
    <row r="33" spans="1:9" ht="39">
      <c r="A33" s="95">
        <v>2282</v>
      </c>
      <c r="B33" s="51" t="s">
        <v>252</v>
      </c>
      <c r="C33" s="105">
        <f>'Форма 2021-2 П.6'!C16</f>
        <v>0</v>
      </c>
      <c r="D33" s="105">
        <f>'Форма 2021-2 П.6'!J16</f>
        <v>1500</v>
      </c>
      <c r="E33" s="211">
        <f>'Форма 2021-2 П.6'!N16</f>
        <v>1610</v>
      </c>
      <c r="F33" s="212"/>
      <c r="G33" s="215">
        <v>0</v>
      </c>
      <c r="H33" s="216"/>
      <c r="I33" s="95"/>
    </row>
    <row r="34" spans="1:9" ht="15">
      <c r="A34" s="47">
        <v>2800</v>
      </c>
      <c r="B34" s="51" t="s">
        <v>152</v>
      </c>
      <c r="C34" s="105">
        <f>'Форма 2021-2 П.6'!C17</f>
        <v>13193</v>
      </c>
      <c r="D34" s="105">
        <f>'Форма 2021-2 П.6'!J17</f>
        <v>1000</v>
      </c>
      <c r="E34" s="211">
        <f>'Форма 2021-2 П.6'!N17</f>
        <v>1075</v>
      </c>
      <c r="F34" s="212"/>
      <c r="G34" s="213">
        <v>0</v>
      </c>
      <c r="H34" s="214"/>
      <c r="I34" s="47"/>
    </row>
    <row r="35" spans="1:9" ht="26.25">
      <c r="A35" s="47">
        <v>3110</v>
      </c>
      <c r="B35" s="51" t="s">
        <v>153</v>
      </c>
      <c r="C35" s="105">
        <f>'Форма 2021-2 П.6'!D18</f>
        <v>14060</v>
      </c>
      <c r="D35" s="105">
        <f>'Форма 2021-2 П.6'!J18</f>
        <v>0</v>
      </c>
      <c r="E35" s="211">
        <f>'Форма 2021-2 П.6'!N18</f>
        <v>0</v>
      </c>
      <c r="F35" s="212"/>
      <c r="G35" s="213">
        <v>0</v>
      </c>
      <c r="H35" s="214"/>
      <c r="I35" s="47"/>
    </row>
    <row r="36" spans="1:9" ht="15">
      <c r="A36" s="47"/>
      <c r="B36" s="47" t="s">
        <v>15</v>
      </c>
      <c r="C36" s="105">
        <f>'Форма 2021-2 П.6'!C19</f>
        <v>2322437</v>
      </c>
      <c r="D36" s="105">
        <f>'Форма 2021-2 П.6'!J19</f>
        <v>2593225</v>
      </c>
      <c r="E36" s="211">
        <f>SUM(E25:E35)</f>
        <v>3356515</v>
      </c>
      <c r="F36" s="212"/>
      <c r="G36" s="213">
        <v>0</v>
      </c>
      <c r="H36" s="214"/>
      <c r="I36" s="47"/>
    </row>
    <row r="37" spans="1:9" ht="15">
      <c r="A37" s="23"/>
      <c r="B37" s="29"/>
      <c r="C37" s="30"/>
      <c r="D37" s="30"/>
      <c r="E37" s="23"/>
      <c r="F37" s="23"/>
      <c r="G37" s="31"/>
      <c r="H37" s="31"/>
      <c r="I37" s="30"/>
    </row>
    <row r="38" spans="1:9" ht="15.75">
      <c r="A38" s="154" t="s">
        <v>105</v>
      </c>
      <c r="B38" s="154"/>
      <c r="C38" s="154"/>
      <c r="D38" s="154"/>
      <c r="E38" s="154"/>
      <c r="F38" s="154"/>
      <c r="G38" s="154"/>
      <c r="H38" s="154"/>
      <c r="I38" s="154"/>
    </row>
    <row r="40" spans="1:9" ht="95.25" customHeight="1">
      <c r="A40" s="17" t="s">
        <v>37</v>
      </c>
      <c r="B40" s="17" t="s">
        <v>3</v>
      </c>
      <c r="C40" s="17" t="s">
        <v>39</v>
      </c>
      <c r="D40" s="170" t="s">
        <v>40</v>
      </c>
      <c r="E40" s="170"/>
      <c r="F40" s="220" t="s">
        <v>245</v>
      </c>
      <c r="G40" s="220"/>
      <c r="H40" s="170" t="s">
        <v>246</v>
      </c>
      <c r="I40" s="170"/>
    </row>
    <row r="41" spans="1:9" ht="15">
      <c r="A41" s="17">
        <v>1</v>
      </c>
      <c r="B41" s="17">
        <v>2</v>
      </c>
      <c r="C41" s="17">
        <v>3</v>
      </c>
      <c r="D41" s="144">
        <v>4</v>
      </c>
      <c r="E41" s="144"/>
      <c r="F41" s="144">
        <v>5</v>
      </c>
      <c r="G41" s="144"/>
      <c r="H41" s="144">
        <v>6</v>
      </c>
      <c r="I41" s="144"/>
    </row>
    <row r="42" spans="1:9" ht="15">
      <c r="A42" s="17"/>
      <c r="B42" s="28" t="s">
        <v>41</v>
      </c>
      <c r="C42" s="17"/>
      <c r="D42" s="185"/>
      <c r="E42" s="186"/>
      <c r="F42" s="185"/>
      <c r="G42" s="186"/>
      <c r="H42" s="185"/>
      <c r="I42" s="186"/>
    </row>
    <row r="43" spans="1:9" ht="15">
      <c r="A43" s="17"/>
      <c r="B43" s="28"/>
      <c r="C43" s="17"/>
      <c r="D43" s="185"/>
      <c r="E43" s="186"/>
      <c r="F43" s="185"/>
      <c r="G43" s="186"/>
      <c r="H43" s="185"/>
      <c r="I43" s="186"/>
    </row>
    <row r="44" spans="1:9" ht="15">
      <c r="A44" s="17"/>
      <c r="B44" s="28" t="s">
        <v>42</v>
      </c>
      <c r="C44" s="17"/>
      <c r="D44" s="185"/>
      <c r="E44" s="186"/>
      <c r="F44" s="185"/>
      <c r="G44" s="186"/>
      <c r="H44" s="185"/>
      <c r="I44" s="186"/>
    </row>
    <row r="45" spans="1:9" ht="15">
      <c r="A45" s="17"/>
      <c r="B45" s="28"/>
      <c r="C45" s="17"/>
      <c r="D45" s="185"/>
      <c r="E45" s="186"/>
      <c r="F45" s="185"/>
      <c r="G45" s="186"/>
      <c r="H45" s="185"/>
      <c r="I45" s="186"/>
    </row>
    <row r="46" spans="1:9" ht="15">
      <c r="A46" s="17"/>
      <c r="B46" s="28" t="s">
        <v>43</v>
      </c>
      <c r="C46" s="17"/>
      <c r="D46" s="144"/>
      <c r="E46" s="144"/>
      <c r="F46" s="144"/>
      <c r="G46" s="144"/>
      <c r="H46" s="144"/>
      <c r="I46" s="144"/>
    </row>
    <row r="47" spans="1:9" ht="15">
      <c r="A47" s="17"/>
      <c r="B47" s="28"/>
      <c r="C47" s="17"/>
      <c r="D47" s="144"/>
      <c r="E47" s="144"/>
      <c r="F47" s="144"/>
      <c r="G47" s="144"/>
      <c r="H47" s="144"/>
      <c r="I47" s="144"/>
    </row>
    <row r="48" spans="1:9" ht="15">
      <c r="A48" s="17"/>
      <c r="B48" s="28" t="s">
        <v>44</v>
      </c>
      <c r="C48" s="17"/>
      <c r="D48" s="144"/>
      <c r="E48" s="144"/>
      <c r="F48" s="144"/>
      <c r="G48" s="144"/>
      <c r="H48" s="144"/>
      <c r="I48" s="144"/>
    </row>
    <row r="49" spans="1:9" ht="15">
      <c r="A49" s="17"/>
      <c r="B49" s="28"/>
      <c r="C49" s="17"/>
      <c r="D49" s="144"/>
      <c r="E49" s="144"/>
      <c r="F49" s="144"/>
      <c r="G49" s="144"/>
      <c r="H49" s="144"/>
      <c r="I49" s="144"/>
    </row>
    <row r="51" spans="1:9" ht="37.5" customHeight="1">
      <c r="A51" s="141" t="s">
        <v>106</v>
      </c>
      <c r="B51" s="141"/>
      <c r="C51" s="141"/>
      <c r="D51" s="141"/>
      <c r="E51" s="141"/>
      <c r="F51" s="141"/>
      <c r="G51" s="141"/>
      <c r="H51" s="141"/>
      <c r="I51" s="141"/>
    </row>
    <row r="52" spans="1:9" ht="25.5" customHeight="1">
      <c r="A52" s="221" t="s">
        <v>88</v>
      </c>
      <c r="B52" s="221"/>
      <c r="C52" s="221"/>
      <c r="D52" s="221"/>
      <c r="E52" s="221"/>
      <c r="F52" s="221"/>
      <c r="G52" s="221"/>
      <c r="H52" s="221"/>
      <c r="I52" s="221"/>
    </row>
    <row r="54" spans="1:9" ht="15.75">
      <c r="A54" s="17" t="s">
        <v>15</v>
      </c>
      <c r="B54" s="17"/>
      <c r="C54" s="17"/>
      <c r="D54" s="17"/>
      <c r="E54" s="130"/>
      <c r="F54" s="130"/>
      <c r="G54" s="210"/>
      <c r="H54" s="210"/>
      <c r="I54" s="17"/>
    </row>
    <row r="56" spans="1:9" ht="15.75">
      <c r="A56" s="154" t="s">
        <v>247</v>
      </c>
      <c r="B56" s="154"/>
      <c r="C56" s="154"/>
      <c r="D56" s="154"/>
      <c r="E56" s="154"/>
      <c r="F56" s="154"/>
      <c r="G56" s="154"/>
      <c r="H56" s="154"/>
      <c r="I56" s="154"/>
    </row>
    <row r="57" ht="15">
      <c r="I57" s="16" t="s">
        <v>17</v>
      </c>
    </row>
    <row r="58" spans="1:9" ht="15.75" customHeight="1">
      <c r="A58" s="130" t="s">
        <v>65</v>
      </c>
      <c r="B58" s="130" t="s">
        <v>3</v>
      </c>
      <c r="C58" s="130" t="s">
        <v>93</v>
      </c>
      <c r="D58" s="130"/>
      <c r="E58" s="130" t="s">
        <v>215</v>
      </c>
      <c r="F58" s="130"/>
      <c r="G58" s="130"/>
      <c r="H58" s="130"/>
      <c r="I58" s="130" t="s">
        <v>248</v>
      </c>
    </row>
    <row r="59" spans="1:9" ht="120" customHeight="1">
      <c r="A59" s="130"/>
      <c r="B59" s="130"/>
      <c r="C59" s="17" t="s">
        <v>89</v>
      </c>
      <c r="D59" s="17" t="s">
        <v>90</v>
      </c>
      <c r="E59" s="130" t="s">
        <v>89</v>
      </c>
      <c r="F59" s="130"/>
      <c r="G59" s="130" t="s">
        <v>91</v>
      </c>
      <c r="H59" s="130"/>
      <c r="I59" s="130"/>
    </row>
    <row r="60" spans="1:9" ht="15">
      <c r="A60" s="17">
        <v>1</v>
      </c>
      <c r="B60" s="17">
        <v>2</v>
      </c>
      <c r="C60" s="17">
        <v>3</v>
      </c>
      <c r="D60" s="17">
        <v>4</v>
      </c>
      <c r="E60" s="130">
        <v>5</v>
      </c>
      <c r="F60" s="130"/>
      <c r="G60" s="219">
        <v>6</v>
      </c>
      <c r="H60" s="219"/>
      <c r="I60" s="17">
        <v>7</v>
      </c>
    </row>
    <row r="61" spans="1:9" ht="15">
      <c r="A61" s="17"/>
      <c r="B61" s="24"/>
      <c r="C61" s="24"/>
      <c r="D61" s="24"/>
      <c r="E61" s="130"/>
      <c r="F61" s="130"/>
      <c r="G61" s="219"/>
      <c r="H61" s="219"/>
      <c r="I61" s="24"/>
    </row>
    <row r="62" spans="1:9" ht="15">
      <c r="A62" s="17"/>
      <c r="B62" s="27"/>
      <c r="C62" s="24"/>
      <c r="D62" s="24"/>
      <c r="E62" s="130"/>
      <c r="F62" s="130"/>
      <c r="G62" s="219"/>
      <c r="H62" s="219"/>
      <c r="I62" s="24"/>
    </row>
    <row r="64" spans="1:9" ht="15.75">
      <c r="A64" s="154" t="s">
        <v>107</v>
      </c>
      <c r="B64" s="154"/>
      <c r="C64" s="154"/>
      <c r="D64" s="154"/>
      <c r="E64" s="154"/>
      <c r="F64" s="154"/>
      <c r="G64" s="154"/>
      <c r="H64" s="154"/>
      <c r="I64" s="154"/>
    </row>
    <row r="66" spans="1:9" ht="120">
      <c r="A66" s="17" t="s">
        <v>37</v>
      </c>
      <c r="B66" s="17" t="s">
        <v>3</v>
      </c>
      <c r="C66" s="17" t="s">
        <v>39</v>
      </c>
      <c r="D66" s="170" t="s">
        <v>40</v>
      </c>
      <c r="E66" s="170"/>
      <c r="F66" s="17" t="s">
        <v>108</v>
      </c>
      <c r="G66" s="17" t="s">
        <v>109</v>
      </c>
      <c r="H66" s="17" t="s">
        <v>249</v>
      </c>
      <c r="I66" s="17" t="s">
        <v>250</v>
      </c>
    </row>
    <row r="67" spans="1:9" ht="15">
      <c r="A67" s="17">
        <v>1</v>
      </c>
      <c r="B67" s="17">
        <v>2</v>
      </c>
      <c r="C67" s="17">
        <v>3</v>
      </c>
      <c r="D67" s="144">
        <v>4</v>
      </c>
      <c r="E67" s="144"/>
      <c r="F67" s="17">
        <v>5</v>
      </c>
      <c r="G67" s="17">
        <v>6</v>
      </c>
      <c r="H67" s="17">
        <v>7</v>
      </c>
      <c r="I67" s="17">
        <v>8</v>
      </c>
    </row>
    <row r="68" spans="1:9" ht="15">
      <c r="A68" s="17"/>
      <c r="B68" s="28" t="s">
        <v>41</v>
      </c>
      <c r="C68" s="17"/>
      <c r="D68" s="144"/>
      <c r="E68" s="144"/>
      <c r="F68" s="17"/>
      <c r="G68" s="17"/>
      <c r="H68" s="17"/>
      <c r="I68" s="17"/>
    </row>
    <row r="69" spans="1:9" ht="15">
      <c r="A69" s="17"/>
      <c r="B69" s="28"/>
      <c r="C69" s="17"/>
      <c r="D69" s="144"/>
      <c r="E69" s="144"/>
      <c r="F69" s="17"/>
      <c r="G69" s="17"/>
      <c r="H69" s="17"/>
      <c r="I69" s="17"/>
    </row>
    <row r="70" spans="1:9" ht="15">
      <c r="A70" s="17"/>
      <c r="B70" s="28" t="s">
        <v>42</v>
      </c>
      <c r="C70" s="17"/>
      <c r="D70" s="144"/>
      <c r="E70" s="144"/>
      <c r="F70" s="17"/>
      <c r="G70" s="17"/>
      <c r="H70" s="17"/>
      <c r="I70" s="17"/>
    </row>
    <row r="71" spans="1:9" ht="15">
      <c r="A71" s="17"/>
      <c r="B71" s="28"/>
      <c r="C71" s="17"/>
      <c r="D71" s="144"/>
      <c r="E71" s="144"/>
      <c r="F71" s="17"/>
      <c r="G71" s="17"/>
      <c r="H71" s="17"/>
      <c r="I71" s="17"/>
    </row>
    <row r="72" spans="1:9" ht="15">
      <c r="A72" s="17"/>
      <c r="B72" s="28" t="s">
        <v>43</v>
      </c>
      <c r="C72" s="17"/>
      <c r="D72" s="144"/>
      <c r="E72" s="144"/>
      <c r="F72" s="17"/>
      <c r="G72" s="17"/>
      <c r="H72" s="17"/>
      <c r="I72" s="17"/>
    </row>
    <row r="73" spans="1:9" ht="15">
      <c r="A73" s="17"/>
      <c r="B73" s="28"/>
      <c r="C73" s="17"/>
      <c r="D73" s="144"/>
      <c r="E73" s="144"/>
      <c r="F73" s="17"/>
      <c r="G73" s="17"/>
      <c r="H73" s="17"/>
      <c r="I73" s="17"/>
    </row>
    <row r="74" spans="1:9" ht="15">
      <c r="A74" s="17"/>
      <c r="B74" s="28" t="s">
        <v>44</v>
      </c>
      <c r="C74" s="17"/>
      <c r="D74" s="144"/>
      <c r="E74" s="144"/>
      <c r="F74" s="17"/>
      <c r="G74" s="17"/>
      <c r="H74" s="17"/>
      <c r="I74" s="17"/>
    </row>
    <row r="75" spans="1:9" ht="15">
      <c r="A75" s="17"/>
      <c r="B75" s="28"/>
      <c r="C75" s="17"/>
      <c r="D75" s="144"/>
      <c r="E75" s="144"/>
      <c r="F75" s="17"/>
      <c r="G75" s="17"/>
      <c r="H75" s="17"/>
      <c r="I75" s="17"/>
    </row>
    <row r="77" spans="1:9" ht="42" customHeight="1">
      <c r="A77" s="139" t="s">
        <v>251</v>
      </c>
      <c r="B77" s="139"/>
      <c r="C77" s="139"/>
      <c r="D77" s="139"/>
      <c r="E77" s="139"/>
      <c r="F77" s="139"/>
      <c r="G77" s="139"/>
      <c r="H77" s="139"/>
      <c r="I77" s="139"/>
    </row>
    <row r="78" spans="1:9" ht="15">
      <c r="A78" s="221" t="s">
        <v>88</v>
      </c>
      <c r="B78" s="221"/>
      <c r="C78" s="221"/>
      <c r="D78" s="221"/>
      <c r="E78" s="221"/>
      <c r="F78" s="221"/>
      <c r="G78" s="221"/>
      <c r="H78" s="221"/>
      <c r="I78" s="221"/>
    </row>
    <row r="80" spans="1:9" ht="15.75">
      <c r="A80" s="17" t="s">
        <v>15</v>
      </c>
      <c r="B80" s="17"/>
      <c r="C80" s="17"/>
      <c r="D80" s="17"/>
      <c r="E80" s="130"/>
      <c r="F80" s="130"/>
      <c r="G80" s="210"/>
      <c r="H80" s="210"/>
      <c r="I80" s="17"/>
    </row>
    <row r="84" spans="1:9" ht="15" customHeight="1">
      <c r="A84" s="139" t="s">
        <v>4</v>
      </c>
      <c r="B84" s="139"/>
      <c r="C84" s="137" t="s">
        <v>8</v>
      </c>
      <c r="D84" s="137"/>
      <c r="E84" s="137"/>
      <c r="F84" s="6"/>
      <c r="G84" s="6"/>
      <c r="H84" s="136" t="s">
        <v>135</v>
      </c>
      <c r="I84" s="136"/>
    </row>
    <row r="85" spans="1:9" ht="15.75">
      <c r="A85" s="7"/>
      <c r="C85" s="135" t="s">
        <v>5</v>
      </c>
      <c r="D85" s="135"/>
      <c r="E85" s="135"/>
      <c r="F85" s="6"/>
      <c r="G85" s="6"/>
      <c r="H85" s="135" t="s">
        <v>6</v>
      </c>
      <c r="I85" s="135"/>
    </row>
    <row r="86" spans="1:9" ht="15" customHeight="1">
      <c r="A86" s="141" t="s">
        <v>7</v>
      </c>
      <c r="B86" s="141"/>
      <c r="C86" s="142" t="s">
        <v>8</v>
      </c>
      <c r="D86" s="142"/>
      <c r="E86" s="142"/>
      <c r="F86" s="15"/>
      <c r="G86" s="15"/>
      <c r="H86" s="146" t="s">
        <v>254</v>
      </c>
      <c r="I86" s="146"/>
    </row>
    <row r="87" spans="1:9" ht="15.75">
      <c r="A87" s="7"/>
      <c r="B87" s="11"/>
      <c r="C87" s="135" t="s">
        <v>5</v>
      </c>
      <c r="D87" s="135"/>
      <c r="E87" s="135"/>
      <c r="F87" s="6"/>
      <c r="G87" s="6"/>
      <c r="H87" s="135" t="s">
        <v>6</v>
      </c>
      <c r="I87" s="135"/>
    </row>
  </sheetData>
  <sheetProtection/>
  <mergeCells count="132">
    <mergeCell ref="C87:E87"/>
    <mergeCell ref="H87:I87"/>
    <mergeCell ref="A84:B84"/>
    <mergeCell ref="C84:E84"/>
    <mergeCell ref="H84:I84"/>
    <mergeCell ref="C85:E85"/>
    <mergeCell ref="H85:I85"/>
    <mergeCell ref="A86:B86"/>
    <mergeCell ref="C86:E86"/>
    <mergeCell ref="H86:I86"/>
    <mergeCell ref="D73:E73"/>
    <mergeCell ref="D74:E74"/>
    <mergeCell ref="D75:E75"/>
    <mergeCell ref="A77:I77"/>
    <mergeCell ref="A78:I78"/>
    <mergeCell ref="E80:F80"/>
    <mergeCell ref="G80:H80"/>
    <mergeCell ref="D67:E67"/>
    <mergeCell ref="D68:E68"/>
    <mergeCell ref="D69:E69"/>
    <mergeCell ref="D70:E70"/>
    <mergeCell ref="D71:E71"/>
    <mergeCell ref="D72:E72"/>
    <mergeCell ref="E62:F62"/>
    <mergeCell ref="G62:H62"/>
    <mergeCell ref="C58:D58"/>
    <mergeCell ref="A64:I64"/>
    <mergeCell ref="D66:E66"/>
    <mergeCell ref="E59:F59"/>
    <mergeCell ref="G59:H59"/>
    <mergeCell ref="E60:F60"/>
    <mergeCell ref="G60:H60"/>
    <mergeCell ref="E61:F61"/>
    <mergeCell ref="G61:H61"/>
    <mergeCell ref="E54:F54"/>
    <mergeCell ref="G54:H54"/>
    <mergeCell ref="A56:I56"/>
    <mergeCell ref="A38:I38"/>
    <mergeCell ref="A58:A59"/>
    <mergeCell ref="B58:B59"/>
    <mergeCell ref="E58:H58"/>
    <mergeCell ref="I58:I59"/>
    <mergeCell ref="H46:I46"/>
    <mergeCell ref="A52:I52"/>
    <mergeCell ref="F45:G45"/>
    <mergeCell ref="F46:G46"/>
    <mergeCell ref="F47:G47"/>
    <mergeCell ref="F48:G48"/>
    <mergeCell ref="F49:G49"/>
    <mergeCell ref="D47:E47"/>
    <mergeCell ref="D45:E45"/>
    <mergeCell ref="H47:I47"/>
    <mergeCell ref="D49:E49"/>
    <mergeCell ref="H48:I48"/>
    <mergeCell ref="H49:I49"/>
    <mergeCell ref="A51:I51"/>
    <mergeCell ref="F42:G42"/>
    <mergeCell ref="F43:G43"/>
    <mergeCell ref="F44:G44"/>
    <mergeCell ref="D42:E42"/>
    <mergeCell ref="D43:E43"/>
    <mergeCell ref="D44:E44"/>
    <mergeCell ref="D22:D23"/>
    <mergeCell ref="D48:E48"/>
    <mergeCell ref="H42:I42"/>
    <mergeCell ref="H43:I43"/>
    <mergeCell ref="H44:I44"/>
    <mergeCell ref="H45:I45"/>
    <mergeCell ref="D40:E40"/>
    <mergeCell ref="D41:E41"/>
    <mergeCell ref="H41:I41"/>
    <mergeCell ref="F40:G40"/>
    <mergeCell ref="A22:A23"/>
    <mergeCell ref="B22:B23"/>
    <mergeCell ref="D46:E46"/>
    <mergeCell ref="I22:I23"/>
    <mergeCell ref="E22:H22"/>
    <mergeCell ref="E23:F23"/>
    <mergeCell ref="G23:H23"/>
    <mergeCell ref="G24:H24"/>
    <mergeCell ref="E24:F24"/>
    <mergeCell ref="C22:C23"/>
    <mergeCell ref="A18:I18"/>
    <mergeCell ref="A20:I20"/>
    <mergeCell ref="A15:B15"/>
    <mergeCell ref="C15:D15"/>
    <mergeCell ref="G11:H11"/>
    <mergeCell ref="A13:F13"/>
    <mergeCell ref="G13:H13"/>
    <mergeCell ref="A14:F14"/>
    <mergeCell ref="G14:H14"/>
    <mergeCell ref="G1:I1"/>
    <mergeCell ref="G2:I2"/>
    <mergeCell ref="G3:I3"/>
    <mergeCell ref="G4:I4"/>
    <mergeCell ref="G5:I5"/>
    <mergeCell ref="A7:I7"/>
    <mergeCell ref="A10:F10"/>
    <mergeCell ref="G10:H10"/>
    <mergeCell ref="A11:F11"/>
    <mergeCell ref="E15:F15"/>
    <mergeCell ref="G15:H15"/>
    <mergeCell ref="A16:B16"/>
    <mergeCell ref="C16:D16"/>
    <mergeCell ref="E16:F16"/>
    <mergeCell ref="G16:H16"/>
    <mergeCell ref="E25:F25"/>
    <mergeCell ref="G25:H25"/>
    <mergeCell ref="E26:F26"/>
    <mergeCell ref="G26:H26"/>
    <mergeCell ref="H40:I40"/>
    <mergeCell ref="F41:G41"/>
    <mergeCell ref="E27:F27"/>
    <mergeCell ref="G27:H27"/>
    <mergeCell ref="E28:F28"/>
    <mergeCell ref="G28:H28"/>
    <mergeCell ref="E29:F29"/>
    <mergeCell ref="G29:H29"/>
    <mergeCell ref="E30:F30"/>
    <mergeCell ref="G30:H30"/>
    <mergeCell ref="E35:F35"/>
    <mergeCell ref="G35:H35"/>
    <mergeCell ref="E33:F33"/>
    <mergeCell ref="G33:H33"/>
    <mergeCell ref="E36:F36"/>
    <mergeCell ref="G36:H36"/>
    <mergeCell ref="E31:F31"/>
    <mergeCell ref="G31:H31"/>
    <mergeCell ref="E32:F32"/>
    <mergeCell ref="G32:H32"/>
    <mergeCell ref="E34:F34"/>
    <mergeCell ref="G34:H34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76" r:id="rId1"/>
  <rowBreaks count="3" manualBreakCount="3">
    <brk id="19" max="8" man="1"/>
    <brk id="36" max="8" man="1"/>
    <brk id="6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J28"/>
  <sheetViews>
    <sheetView view="pageBreakPreview" zoomScaleSheetLayoutView="100" zoomScalePageLayoutView="0" workbookViewId="0" topLeftCell="A13">
      <selection activeCell="I15" sqref="I15:J15"/>
    </sheetView>
  </sheetViews>
  <sheetFormatPr defaultColWidth="9.140625" defaultRowHeight="15"/>
  <cols>
    <col min="1" max="1" width="17.28125" style="0" customWidth="1"/>
    <col min="2" max="2" width="14.57421875" style="0" customWidth="1"/>
    <col min="3" max="3" width="30.7109375" style="0" customWidth="1"/>
    <col min="4" max="4" width="6.140625" style="0" customWidth="1"/>
    <col min="5" max="5" width="17.140625" style="0" customWidth="1"/>
    <col min="6" max="6" width="9.28125" style="0" customWidth="1"/>
    <col min="7" max="7" width="15.7109375" style="0" customWidth="1"/>
    <col min="8" max="8" width="31.7109375" style="0" customWidth="1"/>
    <col min="9" max="9" width="16.00390625" style="0" customWidth="1"/>
    <col min="10" max="10" width="6.57421875" style="0" customWidth="1"/>
  </cols>
  <sheetData>
    <row r="1" spans="3:10" ht="15.75" customHeight="1">
      <c r="C1" s="6"/>
      <c r="D1" s="6"/>
      <c r="E1" s="6"/>
      <c r="F1" s="6"/>
      <c r="G1" s="6"/>
      <c r="H1" s="145" t="s">
        <v>0</v>
      </c>
      <c r="I1" s="145"/>
      <c r="J1" s="145"/>
    </row>
    <row r="2" spans="3:10" ht="15.75" customHeight="1">
      <c r="C2" s="6"/>
      <c r="D2" s="6"/>
      <c r="E2" s="6"/>
      <c r="F2" s="6"/>
      <c r="G2" s="6"/>
      <c r="H2" s="145" t="s">
        <v>1</v>
      </c>
      <c r="I2" s="145"/>
      <c r="J2" s="145"/>
    </row>
    <row r="3" spans="3:10" ht="15.75" customHeight="1">
      <c r="C3" s="6"/>
      <c r="D3" s="6"/>
      <c r="E3" s="6"/>
      <c r="F3" s="6"/>
      <c r="G3" s="6"/>
      <c r="H3" s="145" t="s">
        <v>2</v>
      </c>
      <c r="I3" s="145"/>
      <c r="J3" s="145"/>
    </row>
    <row r="4" spans="1:10" ht="15.75">
      <c r="A4" s="1"/>
      <c r="B4" s="1"/>
      <c r="C4" s="6"/>
      <c r="D4" s="6"/>
      <c r="E4" s="6"/>
      <c r="F4" s="6"/>
      <c r="G4" s="6"/>
      <c r="H4" s="145" t="s">
        <v>9</v>
      </c>
      <c r="I4" s="145"/>
      <c r="J4" s="145"/>
    </row>
    <row r="5" spans="1:10" ht="15.75">
      <c r="A5" s="6"/>
      <c r="B5" s="6"/>
      <c r="C5" s="6"/>
      <c r="D5" s="6"/>
      <c r="E5" s="6"/>
      <c r="F5" s="6"/>
      <c r="G5" s="6"/>
      <c r="H5" s="145" t="s">
        <v>12</v>
      </c>
      <c r="I5" s="145"/>
      <c r="J5" s="145"/>
    </row>
    <row r="6" spans="1:10" ht="15.75">
      <c r="A6" s="6"/>
      <c r="B6" s="6"/>
      <c r="C6" s="6"/>
      <c r="D6" s="6"/>
      <c r="E6" s="6"/>
      <c r="F6" s="6"/>
      <c r="G6" s="6"/>
      <c r="H6" s="6"/>
      <c r="I6" s="6"/>
      <c r="J6" s="6"/>
    </row>
    <row r="7" spans="1:10" ht="17.25">
      <c r="A7" s="147" t="s">
        <v>217</v>
      </c>
      <c r="B7" s="147"/>
      <c r="C7" s="147"/>
      <c r="D7" s="147"/>
      <c r="E7" s="147"/>
      <c r="F7" s="147"/>
      <c r="G7" s="147"/>
      <c r="H7" s="147"/>
      <c r="I7" s="147"/>
      <c r="J7" s="147"/>
    </row>
    <row r="8" spans="1:10" ht="15.75">
      <c r="A8" s="6"/>
      <c r="B8" s="6"/>
      <c r="C8" s="6"/>
      <c r="D8" s="6"/>
      <c r="E8" s="6"/>
      <c r="F8" s="6"/>
      <c r="G8" s="6"/>
      <c r="H8" s="6"/>
      <c r="I8" s="6"/>
      <c r="J8" s="6"/>
    </row>
    <row r="9" spans="1:10" ht="7.5" customHeight="1">
      <c r="A9" s="6"/>
      <c r="B9" s="6"/>
      <c r="C9" s="6"/>
      <c r="D9" s="6"/>
      <c r="E9" s="6"/>
      <c r="F9" s="6"/>
      <c r="G9" s="6"/>
      <c r="H9" s="6"/>
      <c r="I9" s="6"/>
      <c r="J9" s="6"/>
    </row>
    <row r="10" spans="1:10" ht="25.5" customHeight="1">
      <c r="A10" s="154" t="s">
        <v>127</v>
      </c>
      <c r="B10" s="154"/>
      <c r="C10" s="154"/>
      <c r="D10" s="154"/>
      <c r="E10" s="154"/>
      <c r="F10" s="154"/>
      <c r="G10" s="155" t="s">
        <v>138</v>
      </c>
      <c r="H10" s="155"/>
      <c r="I10" s="153" t="s">
        <v>136</v>
      </c>
      <c r="J10" s="153"/>
    </row>
    <row r="11" spans="1:10" ht="34.5" customHeight="1">
      <c r="A11" s="138" t="s">
        <v>18</v>
      </c>
      <c r="B11" s="138"/>
      <c r="C11" s="138"/>
      <c r="D11" s="138"/>
      <c r="E11" s="138"/>
      <c r="F11" s="138"/>
      <c r="G11" s="149" t="s">
        <v>113</v>
      </c>
      <c r="H11" s="149"/>
      <c r="I11" s="149" t="s">
        <v>111</v>
      </c>
      <c r="J11" s="149"/>
    </row>
    <row r="12" spans="1:10" ht="7.5" customHeight="1">
      <c r="A12" s="9"/>
      <c r="B12" s="34"/>
      <c r="C12" s="9"/>
      <c r="D12" s="9"/>
      <c r="E12" s="9"/>
      <c r="F12" s="9"/>
      <c r="G12" s="37"/>
      <c r="H12" s="37"/>
      <c r="I12" s="37"/>
      <c r="J12" s="37"/>
    </row>
    <row r="13" spans="1:10" ht="18.75" customHeight="1">
      <c r="A13" s="154" t="s">
        <v>140</v>
      </c>
      <c r="B13" s="154"/>
      <c r="C13" s="154"/>
      <c r="D13" s="154"/>
      <c r="E13" s="154"/>
      <c r="F13" s="154"/>
      <c r="G13" s="153">
        <v>1510000</v>
      </c>
      <c r="H13" s="153"/>
      <c r="I13" s="153" t="s">
        <v>136</v>
      </c>
      <c r="J13" s="153"/>
    </row>
    <row r="14" spans="1:10" ht="66.75" customHeight="1">
      <c r="A14" s="138" t="s">
        <v>19</v>
      </c>
      <c r="B14" s="138"/>
      <c r="C14" s="138"/>
      <c r="D14" s="138"/>
      <c r="E14" s="138"/>
      <c r="F14" s="138"/>
      <c r="G14" s="149" t="s">
        <v>122</v>
      </c>
      <c r="H14" s="149"/>
      <c r="I14" s="149" t="s">
        <v>111</v>
      </c>
      <c r="J14" s="149"/>
    </row>
    <row r="15" spans="1:10" ht="51" customHeight="1">
      <c r="A15" s="154" t="s">
        <v>139</v>
      </c>
      <c r="B15" s="154"/>
      <c r="C15" s="155" t="s">
        <v>134</v>
      </c>
      <c r="D15" s="155"/>
      <c r="E15" s="155" t="s">
        <v>129</v>
      </c>
      <c r="F15" s="155"/>
      <c r="G15" s="142" t="s">
        <v>137</v>
      </c>
      <c r="H15" s="142"/>
      <c r="I15" s="156">
        <v>22564000000</v>
      </c>
      <c r="J15" s="156"/>
    </row>
    <row r="16" spans="1:10" ht="66.75" customHeight="1">
      <c r="A16" s="135" t="s">
        <v>124</v>
      </c>
      <c r="B16" s="135"/>
      <c r="C16" s="135" t="s">
        <v>125</v>
      </c>
      <c r="D16" s="135"/>
      <c r="E16" s="135" t="s">
        <v>126</v>
      </c>
      <c r="F16" s="135"/>
      <c r="G16" s="149" t="s">
        <v>123</v>
      </c>
      <c r="H16" s="149"/>
      <c r="I16" s="149" t="s">
        <v>112</v>
      </c>
      <c r="J16" s="149"/>
    </row>
    <row r="17" spans="1:10" ht="21.75" customHeight="1">
      <c r="A17" s="9"/>
      <c r="B17" s="34"/>
      <c r="C17" s="9"/>
      <c r="D17" s="9"/>
      <c r="E17" s="9"/>
      <c r="F17" s="9"/>
      <c r="G17" s="14"/>
      <c r="H17" s="14"/>
      <c r="I17" s="14"/>
      <c r="J17" s="14"/>
    </row>
    <row r="18" spans="1:10" ht="15">
      <c r="A18" s="148" t="s">
        <v>216</v>
      </c>
      <c r="B18" s="148"/>
      <c r="C18" s="148"/>
      <c r="D18" s="148"/>
      <c r="E18" s="148"/>
      <c r="F18" s="148"/>
      <c r="G18" s="148"/>
      <c r="H18" s="148"/>
      <c r="I18" s="148"/>
      <c r="J18" s="148"/>
    </row>
    <row r="19" spans="1:10" ht="6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ht="21.75" customHeight="1">
      <c r="A20" s="148" t="s">
        <v>94</v>
      </c>
      <c r="B20" s="148"/>
      <c r="C20" s="148"/>
      <c r="D20" s="148"/>
      <c r="E20" s="148"/>
      <c r="F20" s="148"/>
      <c r="G20" s="148"/>
      <c r="H20" s="148"/>
      <c r="I20" s="148"/>
      <c r="J20" s="148"/>
    </row>
    <row r="21" spans="1:10" ht="18" customHeight="1">
      <c r="A21" s="148" t="s">
        <v>143</v>
      </c>
      <c r="B21" s="148"/>
      <c r="C21" s="148"/>
      <c r="D21" s="148"/>
      <c r="E21" s="148"/>
      <c r="F21" s="148"/>
      <c r="G21" s="148"/>
      <c r="H21" s="148"/>
      <c r="I21" s="148"/>
      <c r="J21" s="148"/>
    </row>
    <row r="22" spans="1:10" ht="21.75" customHeight="1">
      <c r="A22" s="148" t="s">
        <v>95</v>
      </c>
      <c r="B22" s="148"/>
      <c r="C22" s="148"/>
      <c r="D22" s="148"/>
      <c r="E22" s="148"/>
      <c r="F22" s="148"/>
      <c r="G22" s="148"/>
      <c r="H22" s="148"/>
      <c r="I22" s="148"/>
      <c r="J22" s="148"/>
    </row>
    <row r="23" spans="1:10" ht="21" customHeight="1">
      <c r="A23" s="148" t="s">
        <v>142</v>
      </c>
      <c r="B23" s="148"/>
      <c r="C23" s="148"/>
      <c r="D23" s="148"/>
      <c r="E23" s="148"/>
      <c r="F23" s="148"/>
      <c r="G23" s="148"/>
      <c r="H23" s="148"/>
      <c r="I23" s="148"/>
      <c r="J23" s="148"/>
    </row>
    <row r="24" spans="1:10" ht="21.75" customHeight="1">
      <c r="A24" s="148" t="s">
        <v>96</v>
      </c>
      <c r="B24" s="148"/>
      <c r="C24" s="148"/>
      <c r="D24" s="148"/>
      <c r="E24" s="148"/>
      <c r="F24" s="148"/>
      <c r="G24" s="148"/>
      <c r="H24" s="148"/>
      <c r="I24" s="148"/>
      <c r="J24" s="148"/>
    </row>
    <row r="25" spans="1:10" ht="86.25" customHeight="1">
      <c r="A25" s="139" t="s">
        <v>144</v>
      </c>
      <c r="B25" s="148"/>
      <c r="C25" s="148"/>
      <c r="D25" s="148"/>
      <c r="E25" s="148"/>
      <c r="F25" s="148"/>
      <c r="G25" s="148"/>
      <c r="H25" s="148"/>
      <c r="I25" s="148"/>
      <c r="J25" s="148"/>
    </row>
    <row r="26" spans="1:2" ht="15">
      <c r="A26" s="2"/>
      <c r="B26" s="2"/>
    </row>
    <row r="28" spans="1:2" ht="15">
      <c r="A28" s="2"/>
      <c r="B28" s="2"/>
    </row>
  </sheetData>
  <sheetProtection/>
  <mergeCells count="35">
    <mergeCell ref="A21:J21"/>
    <mergeCell ref="G10:H10"/>
    <mergeCell ref="A7:J7"/>
    <mergeCell ref="H1:J1"/>
    <mergeCell ref="H2:J2"/>
    <mergeCell ref="H3:J3"/>
    <mergeCell ref="H4:J4"/>
    <mergeCell ref="H5:J5"/>
    <mergeCell ref="G11:H11"/>
    <mergeCell ref="I10:J10"/>
    <mergeCell ref="A25:J25"/>
    <mergeCell ref="A22:J22"/>
    <mergeCell ref="A23:J23"/>
    <mergeCell ref="A13:F13"/>
    <mergeCell ref="A10:F10"/>
    <mergeCell ref="A11:F11"/>
    <mergeCell ref="A18:J18"/>
    <mergeCell ref="A24:J24"/>
    <mergeCell ref="A14:F14"/>
    <mergeCell ref="A20:J20"/>
    <mergeCell ref="I11:J11"/>
    <mergeCell ref="G13:H13"/>
    <mergeCell ref="I13:J13"/>
    <mergeCell ref="G14:H14"/>
    <mergeCell ref="I14:J14"/>
    <mergeCell ref="G15:H15"/>
    <mergeCell ref="I15:J15"/>
    <mergeCell ref="G16:H16"/>
    <mergeCell ref="I16:J16"/>
    <mergeCell ref="A16:B16"/>
    <mergeCell ref="C16:D16"/>
    <mergeCell ref="E16:F16"/>
    <mergeCell ref="A15:B15"/>
    <mergeCell ref="C15:D15"/>
    <mergeCell ref="E15:F15"/>
  </mergeCells>
  <printOptions/>
  <pageMargins left="0.7086614173228347" right="0.31496062992125984" top="0.7480314960629921" bottom="0.49" header="0.31496062992125984" footer="0.31496062992125984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4"/>
  <sheetViews>
    <sheetView view="pageBreakPreview" zoomScaleSheetLayoutView="100" zoomScalePageLayoutView="0" workbookViewId="0" topLeftCell="A10">
      <selection activeCell="B8" sqref="A8:N24"/>
    </sheetView>
  </sheetViews>
  <sheetFormatPr defaultColWidth="9.140625" defaultRowHeight="15"/>
  <cols>
    <col min="1" max="1" width="10.710937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">
      <c r="A1" s="148" t="s">
        <v>97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ht="10.5" customHeight="1"/>
    <row r="3" spans="1:13" ht="15">
      <c r="A3" s="148" t="s">
        <v>218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ht="15">
      <c r="N4" s="41" t="s">
        <v>17</v>
      </c>
    </row>
    <row r="5" spans="1:14" ht="15.75" customHeight="1">
      <c r="A5" s="130" t="s">
        <v>20</v>
      </c>
      <c r="B5" s="130" t="s">
        <v>3</v>
      </c>
      <c r="C5" s="130" t="s">
        <v>212</v>
      </c>
      <c r="D5" s="130"/>
      <c r="E5" s="130"/>
      <c r="F5" s="130"/>
      <c r="G5" s="130" t="s">
        <v>213</v>
      </c>
      <c r="H5" s="130"/>
      <c r="I5" s="130"/>
      <c r="J5" s="130"/>
      <c r="K5" s="130" t="s">
        <v>214</v>
      </c>
      <c r="L5" s="130"/>
      <c r="M5" s="130"/>
      <c r="N5" s="130"/>
    </row>
    <row r="6" spans="1:14" ht="54.75" customHeight="1">
      <c r="A6" s="130"/>
      <c r="B6" s="130"/>
      <c r="C6" s="17" t="s">
        <v>21</v>
      </c>
      <c r="D6" s="17" t="s">
        <v>22</v>
      </c>
      <c r="E6" s="17" t="s">
        <v>23</v>
      </c>
      <c r="F6" s="19" t="s">
        <v>30</v>
      </c>
      <c r="G6" s="17" t="s">
        <v>21</v>
      </c>
      <c r="H6" s="17" t="s">
        <v>22</v>
      </c>
      <c r="I6" s="17" t="s">
        <v>23</v>
      </c>
      <c r="J6" s="17" t="s">
        <v>29</v>
      </c>
      <c r="K6" s="17" t="s">
        <v>21</v>
      </c>
      <c r="L6" s="17" t="s">
        <v>22</v>
      </c>
      <c r="M6" s="17" t="s">
        <v>23</v>
      </c>
      <c r="N6" s="17" t="s">
        <v>32</v>
      </c>
    </row>
    <row r="7" spans="1:14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45">
      <c r="A8" s="103"/>
      <c r="B8" s="104" t="s">
        <v>24</v>
      </c>
      <c r="C8" s="105">
        <f>'Форма 2021-1'!E23</f>
        <v>2322437</v>
      </c>
      <c r="D8" s="103" t="s">
        <v>25</v>
      </c>
      <c r="E8" s="103" t="s">
        <v>25</v>
      </c>
      <c r="F8" s="105">
        <f>C8</f>
        <v>2322437</v>
      </c>
      <c r="G8" s="105">
        <f>'Форма 2021-1'!F23</f>
        <v>2593225</v>
      </c>
      <c r="H8" s="103" t="s">
        <v>25</v>
      </c>
      <c r="I8" s="103" t="s">
        <v>25</v>
      </c>
      <c r="J8" s="105">
        <f>G8</f>
        <v>2593225</v>
      </c>
      <c r="K8" s="105">
        <f>'Форма 2021-1'!G30</f>
        <v>3356515</v>
      </c>
      <c r="L8" s="103" t="s">
        <v>25</v>
      </c>
      <c r="M8" s="103" t="s">
        <v>25</v>
      </c>
      <c r="N8" s="105">
        <f>K8</f>
        <v>3356515</v>
      </c>
    </row>
    <row r="9" spans="1:14" ht="60">
      <c r="A9" s="103"/>
      <c r="B9" s="104" t="s">
        <v>27</v>
      </c>
      <c r="C9" s="103" t="s">
        <v>25</v>
      </c>
      <c r="D9" s="103">
        <v>0</v>
      </c>
      <c r="E9" s="103">
        <v>0</v>
      </c>
      <c r="F9" s="103">
        <v>0</v>
      </c>
      <c r="G9" s="103" t="s">
        <v>25</v>
      </c>
      <c r="H9" s="103">
        <v>0</v>
      </c>
      <c r="I9" s="103">
        <v>0</v>
      </c>
      <c r="J9" s="103">
        <v>0</v>
      </c>
      <c r="K9" s="103" t="s">
        <v>25</v>
      </c>
      <c r="L9" s="103">
        <v>0</v>
      </c>
      <c r="M9" s="103">
        <v>0</v>
      </c>
      <c r="N9" s="103">
        <v>0</v>
      </c>
    </row>
    <row r="10" spans="1:14" ht="60">
      <c r="A10" s="103"/>
      <c r="B10" s="104" t="s">
        <v>28</v>
      </c>
      <c r="C10" s="103" t="s">
        <v>25</v>
      </c>
      <c r="D10" s="113">
        <f>'Форма 2021-1'!E38</f>
        <v>14060</v>
      </c>
      <c r="E10" s="113">
        <f>D10</f>
        <v>14060</v>
      </c>
      <c r="F10" s="113">
        <f>D10</f>
        <v>14060</v>
      </c>
      <c r="G10" s="103" t="s">
        <v>25</v>
      </c>
      <c r="H10" s="105">
        <f>'Форма 2021-1'!F38</f>
        <v>0</v>
      </c>
      <c r="I10" s="105">
        <f>H10</f>
        <v>0</v>
      </c>
      <c r="J10" s="105">
        <f>I10</f>
        <v>0</v>
      </c>
      <c r="K10" s="103" t="s">
        <v>25</v>
      </c>
      <c r="L10" s="105">
        <f>'Форма 2021-1'!G38</f>
        <v>0</v>
      </c>
      <c r="M10" s="105">
        <f>L10</f>
        <v>0</v>
      </c>
      <c r="N10" s="105">
        <f>M10</f>
        <v>0</v>
      </c>
    </row>
    <row r="11" spans="1:14" ht="30">
      <c r="A11" s="103"/>
      <c r="B11" s="104" t="s">
        <v>26</v>
      </c>
      <c r="C11" s="103" t="s">
        <v>25</v>
      </c>
      <c r="D11" s="103">
        <v>0</v>
      </c>
      <c r="E11" s="103">
        <v>0</v>
      </c>
      <c r="F11" s="103">
        <v>0</v>
      </c>
      <c r="G11" s="103" t="s">
        <v>25</v>
      </c>
      <c r="H11" s="103">
        <v>0</v>
      </c>
      <c r="I11" s="103">
        <v>0</v>
      </c>
      <c r="J11" s="103">
        <v>0</v>
      </c>
      <c r="K11" s="103" t="s">
        <v>25</v>
      </c>
      <c r="L11" s="103">
        <v>0</v>
      </c>
      <c r="M11" s="103">
        <v>0</v>
      </c>
      <c r="N11" s="103">
        <v>0</v>
      </c>
    </row>
    <row r="12" spans="1:14" ht="15">
      <c r="A12" s="103"/>
      <c r="B12" s="103" t="s">
        <v>15</v>
      </c>
      <c r="C12" s="105">
        <f>C8</f>
        <v>2322437</v>
      </c>
      <c r="D12" s="113">
        <f>D10</f>
        <v>14060</v>
      </c>
      <c r="E12" s="113">
        <f>D12</f>
        <v>14060</v>
      </c>
      <c r="F12" s="105">
        <f>F8+F10</f>
        <v>2336497</v>
      </c>
      <c r="G12" s="105">
        <f>G8</f>
        <v>2593225</v>
      </c>
      <c r="H12" s="105">
        <f>H10</f>
        <v>0</v>
      </c>
      <c r="I12" s="105">
        <f>I10</f>
        <v>0</v>
      </c>
      <c r="J12" s="105">
        <f>SUM(J8:J11)</f>
        <v>2593225</v>
      </c>
      <c r="K12" s="105">
        <f>K8</f>
        <v>3356515</v>
      </c>
      <c r="L12" s="105">
        <f>L10</f>
        <v>0</v>
      </c>
      <c r="M12" s="105">
        <f>M10</f>
        <v>0</v>
      </c>
      <c r="N12" s="105">
        <f>SUM(N8:N11)</f>
        <v>3356515</v>
      </c>
    </row>
    <row r="13" spans="1:14" ht="1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</row>
    <row r="14" spans="1:14" ht="15">
      <c r="A14" s="166" t="s">
        <v>219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07"/>
    </row>
    <row r="15" spans="1:14" ht="15">
      <c r="A15" s="107"/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10" t="s">
        <v>17</v>
      </c>
    </row>
    <row r="16" spans="1:14" ht="15" customHeight="1">
      <c r="A16" s="160" t="s">
        <v>20</v>
      </c>
      <c r="B16" s="160" t="s">
        <v>3</v>
      </c>
      <c r="C16" s="165" t="s">
        <v>93</v>
      </c>
      <c r="D16" s="165"/>
      <c r="E16" s="165"/>
      <c r="F16" s="165"/>
      <c r="G16" s="165"/>
      <c r="H16" s="165"/>
      <c r="I16" s="161" t="s">
        <v>215</v>
      </c>
      <c r="J16" s="162"/>
      <c r="K16" s="162"/>
      <c r="L16" s="162"/>
      <c r="M16" s="162"/>
      <c r="N16" s="163"/>
    </row>
    <row r="17" spans="1:14" ht="15" customHeight="1">
      <c r="A17" s="160"/>
      <c r="B17" s="160"/>
      <c r="C17" s="160" t="s">
        <v>21</v>
      </c>
      <c r="D17" s="160"/>
      <c r="E17" s="160" t="s">
        <v>22</v>
      </c>
      <c r="F17" s="160"/>
      <c r="G17" s="160" t="s">
        <v>23</v>
      </c>
      <c r="H17" s="160" t="s">
        <v>30</v>
      </c>
      <c r="I17" s="160" t="s">
        <v>21</v>
      </c>
      <c r="J17" s="160"/>
      <c r="K17" s="160" t="s">
        <v>22</v>
      </c>
      <c r="L17" s="160"/>
      <c r="M17" s="160" t="s">
        <v>23</v>
      </c>
      <c r="N17" s="160" t="s">
        <v>31</v>
      </c>
    </row>
    <row r="18" spans="1:14" ht="31.5" customHeight="1">
      <c r="A18" s="160"/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</row>
    <row r="19" spans="1:14" ht="15.75">
      <c r="A19" s="103">
        <v>1</v>
      </c>
      <c r="B19" s="103">
        <v>2</v>
      </c>
      <c r="C19" s="165">
        <v>3</v>
      </c>
      <c r="D19" s="165"/>
      <c r="E19" s="165">
        <v>4</v>
      </c>
      <c r="F19" s="165"/>
      <c r="G19" s="102">
        <v>5</v>
      </c>
      <c r="H19" s="102">
        <v>6</v>
      </c>
      <c r="I19" s="165">
        <v>7</v>
      </c>
      <c r="J19" s="165"/>
      <c r="K19" s="165">
        <v>8</v>
      </c>
      <c r="L19" s="165"/>
      <c r="M19" s="102">
        <v>9</v>
      </c>
      <c r="N19" s="102">
        <v>10</v>
      </c>
    </row>
    <row r="20" spans="1:14" ht="45">
      <c r="A20" s="103"/>
      <c r="B20" s="104" t="s">
        <v>24</v>
      </c>
      <c r="C20" s="158">
        <f>'Форма 2021-1'!H30</f>
        <v>3216595</v>
      </c>
      <c r="D20" s="159"/>
      <c r="E20" s="159" t="s">
        <v>25</v>
      </c>
      <c r="F20" s="159"/>
      <c r="G20" s="100" t="s">
        <v>25</v>
      </c>
      <c r="H20" s="111">
        <f>C20</f>
        <v>3216595</v>
      </c>
      <c r="I20" s="158">
        <f>'Форма 2021-1'!I30</f>
        <v>3441773</v>
      </c>
      <c r="J20" s="159"/>
      <c r="K20" s="159" t="s">
        <v>25</v>
      </c>
      <c r="L20" s="159"/>
      <c r="M20" s="100" t="s">
        <v>25</v>
      </c>
      <c r="N20" s="111">
        <f>I20</f>
        <v>3441773</v>
      </c>
    </row>
    <row r="21" spans="1:14" ht="60">
      <c r="A21" s="103"/>
      <c r="B21" s="104" t="s">
        <v>27</v>
      </c>
      <c r="C21" s="159" t="s">
        <v>25</v>
      </c>
      <c r="D21" s="159"/>
      <c r="E21" s="159">
        <v>0</v>
      </c>
      <c r="F21" s="159"/>
      <c r="G21" s="100">
        <v>0</v>
      </c>
      <c r="H21" s="100">
        <v>0</v>
      </c>
      <c r="I21" s="159" t="s">
        <v>25</v>
      </c>
      <c r="J21" s="159"/>
      <c r="K21" s="159">
        <v>0</v>
      </c>
      <c r="L21" s="159"/>
      <c r="M21" s="100">
        <v>0</v>
      </c>
      <c r="N21" s="100">
        <v>0</v>
      </c>
    </row>
    <row r="22" spans="1:14" ht="60">
      <c r="A22" s="103"/>
      <c r="B22" s="104" t="s">
        <v>28</v>
      </c>
      <c r="C22" s="159" t="s">
        <v>25</v>
      </c>
      <c r="D22" s="159"/>
      <c r="E22" s="159">
        <v>0</v>
      </c>
      <c r="F22" s="159"/>
      <c r="G22" s="100">
        <v>0</v>
      </c>
      <c r="H22" s="100">
        <v>0</v>
      </c>
      <c r="I22" s="159" t="s">
        <v>25</v>
      </c>
      <c r="J22" s="159"/>
      <c r="K22" s="159">
        <v>0</v>
      </c>
      <c r="L22" s="159"/>
      <c r="M22" s="100">
        <v>0</v>
      </c>
      <c r="N22" s="100">
        <v>0</v>
      </c>
    </row>
    <row r="23" spans="1:14" ht="30">
      <c r="A23" s="103"/>
      <c r="B23" s="104" t="s">
        <v>26</v>
      </c>
      <c r="C23" s="159" t="s">
        <v>25</v>
      </c>
      <c r="D23" s="159"/>
      <c r="E23" s="159"/>
      <c r="F23" s="159"/>
      <c r="G23" s="100"/>
      <c r="H23" s="100"/>
      <c r="I23" s="159" t="s">
        <v>25</v>
      </c>
      <c r="J23" s="159"/>
      <c r="K23" s="159">
        <v>0</v>
      </c>
      <c r="L23" s="159"/>
      <c r="M23" s="100">
        <v>0</v>
      </c>
      <c r="N23" s="100">
        <v>0</v>
      </c>
    </row>
    <row r="24" spans="1:14" ht="15.75">
      <c r="A24" s="103"/>
      <c r="B24" s="103" t="s">
        <v>15</v>
      </c>
      <c r="C24" s="164">
        <f>C20</f>
        <v>3216595</v>
      </c>
      <c r="D24" s="157"/>
      <c r="E24" s="159">
        <v>0</v>
      </c>
      <c r="F24" s="159"/>
      <c r="G24" s="100">
        <v>0</v>
      </c>
      <c r="H24" s="111">
        <f>SUM(H20:H23)</f>
        <v>3216595</v>
      </c>
      <c r="I24" s="164">
        <f>I20</f>
        <v>3441773</v>
      </c>
      <c r="J24" s="157"/>
      <c r="K24" s="157">
        <v>0</v>
      </c>
      <c r="L24" s="157"/>
      <c r="M24" s="115">
        <v>0</v>
      </c>
      <c r="N24" s="114">
        <f>SUM(N20:N23)</f>
        <v>3441773</v>
      </c>
    </row>
  </sheetData>
  <sheetProtection/>
  <mergeCells count="45">
    <mergeCell ref="A14:M14"/>
    <mergeCell ref="M17:M18"/>
    <mergeCell ref="A3:M3"/>
    <mergeCell ref="A1:I1"/>
    <mergeCell ref="J1:M1"/>
    <mergeCell ref="C5:F5"/>
    <mergeCell ref="G5:J5"/>
    <mergeCell ref="A5:A6"/>
    <mergeCell ref="B5:B6"/>
    <mergeCell ref="I19:J19"/>
    <mergeCell ref="K19:L19"/>
    <mergeCell ref="H17:H18"/>
    <mergeCell ref="G17:G18"/>
    <mergeCell ref="E17:F18"/>
    <mergeCell ref="E21:F21"/>
    <mergeCell ref="E22:F22"/>
    <mergeCell ref="E23:F23"/>
    <mergeCell ref="E24:F24"/>
    <mergeCell ref="C20:D20"/>
    <mergeCell ref="A16:A18"/>
    <mergeCell ref="B16:B18"/>
    <mergeCell ref="C16:H16"/>
    <mergeCell ref="E19:F19"/>
    <mergeCell ref="C17:D18"/>
    <mergeCell ref="C19:D19"/>
    <mergeCell ref="I24:J24"/>
    <mergeCell ref="K20:L20"/>
    <mergeCell ref="K21:L21"/>
    <mergeCell ref="K22:L22"/>
    <mergeCell ref="K23:L23"/>
    <mergeCell ref="C21:D21"/>
    <mergeCell ref="C22:D22"/>
    <mergeCell ref="C23:D23"/>
    <mergeCell ref="C24:D24"/>
    <mergeCell ref="E20:F20"/>
    <mergeCell ref="K24:L24"/>
    <mergeCell ref="I20:J20"/>
    <mergeCell ref="I21:J21"/>
    <mergeCell ref="I22:J22"/>
    <mergeCell ref="I23:J23"/>
    <mergeCell ref="K5:N5"/>
    <mergeCell ref="N17:N18"/>
    <mergeCell ref="K17:L18"/>
    <mergeCell ref="I17:J18"/>
    <mergeCell ref="I16:N1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12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78"/>
  <sheetViews>
    <sheetView view="pageBreakPreview" zoomScaleSheetLayoutView="100" zoomScalePageLayoutView="0" workbookViewId="0" topLeftCell="A26">
      <selection activeCell="C39" sqref="C39:D39"/>
    </sheetView>
  </sheetViews>
  <sheetFormatPr defaultColWidth="9.140625" defaultRowHeight="15"/>
  <cols>
    <col min="1" max="1" width="15.003906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">
      <c r="A1" s="148" t="s">
        <v>33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ht="10.5" customHeight="1"/>
    <row r="3" spans="1:13" ht="15">
      <c r="A3" s="148" t="s">
        <v>220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ht="15">
      <c r="N4" s="41" t="s">
        <v>17</v>
      </c>
    </row>
    <row r="5" spans="1:14" ht="15.75" customHeight="1">
      <c r="A5" s="130" t="s">
        <v>34</v>
      </c>
      <c r="B5" s="130" t="s">
        <v>3</v>
      </c>
      <c r="C5" s="130" t="s">
        <v>212</v>
      </c>
      <c r="D5" s="130"/>
      <c r="E5" s="130"/>
      <c r="F5" s="130"/>
      <c r="G5" s="130" t="s">
        <v>213</v>
      </c>
      <c r="H5" s="130"/>
      <c r="I5" s="130"/>
      <c r="J5" s="130"/>
      <c r="K5" s="130" t="s">
        <v>214</v>
      </c>
      <c r="L5" s="130"/>
      <c r="M5" s="130"/>
      <c r="N5" s="130"/>
    </row>
    <row r="6" spans="1:14" ht="69.75" customHeight="1">
      <c r="A6" s="130"/>
      <c r="B6" s="130"/>
      <c r="C6" s="17" t="s">
        <v>21</v>
      </c>
      <c r="D6" s="17" t="s">
        <v>22</v>
      </c>
      <c r="E6" s="17" t="s">
        <v>23</v>
      </c>
      <c r="F6" s="19" t="s">
        <v>30</v>
      </c>
      <c r="G6" s="17" t="s">
        <v>21</v>
      </c>
      <c r="H6" s="17" t="s">
        <v>22</v>
      </c>
      <c r="I6" s="17" t="s">
        <v>23</v>
      </c>
      <c r="J6" s="17" t="s">
        <v>29</v>
      </c>
      <c r="K6" s="17" t="s">
        <v>21</v>
      </c>
      <c r="L6" s="17" t="s">
        <v>22</v>
      </c>
      <c r="M6" s="17" t="s">
        <v>23</v>
      </c>
      <c r="N6" s="17" t="s">
        <v>32</v>
      </c>
    </row>
    <row r="7" spans="1:14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15">
      <c r="A8" s="17">
        <v>2110</v>
      </c>
      <c r="B8" s="51" t="s">
        <v>196</v>
      </c>
      <c r="C8" s="49">
        <v>1782099</v>
      </c>
      <c r="D8" s="49">
        <v>0</v>
      </c>
      <c r="E8" s="49">
        <f>D8</f>
        <v>0</v>
      </c>
      <c r="F8" s="49">
        <f>C8+D8</f>
        <v>1782099</v>
      </c>
      <c r="G8" s="49">
        <v>1955000</v>
      </c>
      <c r="H8" s="49"/>
      <c r="I8" s="49">
        <f>H8</f>
        <v>0</v>
      </c>
      <c r="J8" s="49">
        <f>G8+H8</f>
        <v>1955000</v>
      </c>
      <c r="K8" s="49">
        <v>2367850</v>
      </c>
      <c r="L8" s="49">
        <v>0</v>
      </c>
      <c r="M8" s="49">
        <f>L8</f>
        <v>0</v>
      </c>
      <c r="N8" s="49">
        <f>K8+L8</f>
        <v>2367850</v>
      </c>
    </row>
    <row r="9" spans="1:14" ht="26.25">
      <c r="A9" s="17">
        <v>2120</v>
      </c>
      <c r="B9" s="51" t="s">
        <v>145</v>
      </c>
      <c r="C9" s="49">
        <v>350589</v>
      </c>
      <c r="D9" s="49">
        <v>0</v>
      </c>
      <c r="E9" s="49">
        <f aca="true" t="shared" si="0" ref="E9:E18">D9</f>
        <v>0</v>
      </c>
      <c r="F9" s="49">
        <f aca="true" t="shared" si="1" ref="F9:F19">C9+D9</f>
        <v>350589</v>
      </c>
      <c r="G9" s="49">
        <v>391000</v>
      </c>
      <c r="H9" s="49">
        <v>0</v>
      </c>
      <c r="I9" s="49">
        <f aca="true" t="shared" si="2" ref="I9:I18">H9</f>
        <v>0</v>
      </c>
      <c r="J9" s="49">
        <f aca="true" t="shared" si="3" ref="J9:J19">G9+H9</f>
        <v>391000</v>
      </c>
      <c r="K9" s="49">
        <v>520950</v>
      </c>
      <c r="L9" s="49">
        <v>0</v>
      </c>
      <c r="M9" s="49">
        <f aca="true" t="shared" si="4" ref="M9:M18">L9</f>
        <v>0</v>
      </c>
      <c r="N9" s="49">
        <f aca="true" t="shared" si="5" ref="N9:N19">K9+L9</f>
        <v>520950</v>
      </c>
    </row>
    <row r="10" spans="1:14" ht="26.25">
      <c r="A10" s="17">
        <v>2210</v>
      </c>
      <c r="B10" s="51" t="s">
        <v>146</v>
      </c>
      <c r="C10" s="49">
        <v>76132</v>
      </c>
      <c r="D10" s="49">
        <v>0</v>
      </c>
      <c r="E10" s="49">
        <f t="shared" si="0"/>
        <v>0</v>
      </c>
      <c r="F10" s="49">
        <f t="shared" si="1"/>
        <v>76132</v>
      </c>
      <c r="G10" s="49">
        <v>57580</v>
      </c>
      <c r="H10" s="49">
        <v>0</v>
      </c>
      <c r="I10" s="49">
        <f t="shared" si="2"/>
        <v>0</v>
      </c>
      <c r="J10" s="49">
        <f t="shared" si="3"/>
        <v>57580</v>
      </c>
      <c r="K10" s="49">
        <v>61660</v>
      </c>
      <c r="L10" s="49">
        <v>0</v>
      </c>
      <c r="M10" s="49">
        <f t="shared" si="4"/>
        <v>0</v>
      </c>
      <c r="N10" s="49">
        <f t="shared" si="5"/>
        <v>61660</v>
      </c>
    </row>
    <row r="11" spans="1:14" ht="26.25">
      <c r="A11" s="17">
        <v>2240</v>
      </c>
      <c r="B11" s="51" t="s">
        <v>147</v>
      </c>
      <c r="C11" s="49">
        <v>57907</v>
      </c>
      <c r="D11" s="49">
        <v>0</v>
      </c>
      <c r="E11" s="49">
        <f t="shared" si="0"/>
        <v>0</v>
      </c>
      <c r="F11" s="49">
        <f t="shared" si="1"/>
        <v>57907</v>
      </c>
      <c r="G11" s="49">
        <v>120170</v>
      </c>
      <c r="H11" s="49">
        <v>0</v>
      </c>
      <c r="I11" s="49">
        <f t="shared" si="2"/>
        <v>0</v>
      </c>
      <c r="J11" s="49">
        <f t="shared" si="3"/>
        <v>120170</v>
      </c>
      <c r="K11" s="49">
        <v>322000</v>
      </c>
      <c r="L11" s="49">
        <v>0</v>
      </c>
      <c r="M11" s="49">
        <f t="shared" si="4"/>
        <v>0</v>
      </c>
      <c r="N11" s="49">
        <f t="shared" si="5"/>
        <v>322000</v>
      </c>
    </row>
    <row r="12" spans="1:14" ht="15">
      <c r="A12" s="42">
        <v>2250</v>
      </c>
      <c r="B12" s="51" t="s">
        <v>148</v>
      </c>
      <c r="C12" s="49">
        <v>0</v>
      </c>
      <c r="D12" s="49">
        <v>0</v>
      </c>
      <c r="E12" s="49">
        <f t="shared" si="0"/>
        <v>0</v>
      </c>
      <c r="F12" s="49">
        <f t="shared" si="1"/>
        <v>0</v>
      </c>
      <c r="G12" s="49">
        <v>2000</v>
      </c>
      <c r="H12" s="49">
        <v>0</v>
      </c>
      <c r="I12" s="49">
        <f t="shared" si="2"/>
        <v>0</v>
      </c>
      <c r="J12" s="49">
        <f t="shared" si="3"/>
        <v>2000</v>
      </c>
      <c r="K12" s="49">
        <v>2000</v>
      </c>
      <c r="L12" s="49">
        <v>0</v>
      </c>
      <c r="M12" s="49">
        <f t="shared" si="4"/>
        <v>0</v>
      </c>
      <c r="N12" s="49">
        <f t="shared" si="5"/>
        <v>2000</v>
      </c>
    </row>
    <row r="13" spans="1:14" ht="30.75" customHeight="1">
      <c r="A13" s="42">
        <v>2272</v>
      </c>
      <c r="B13" s="51" t="s">
        <v>149</v>
      </c>
      <c r="C13" s="49">
        <v>866</v>
      </c>
      <c r="D13" s="49">
        <v>0</v>
      </c>
      <c r="E13" s="49">
        <f t="shared" si="0"/>
        <v>0</v>
      </c>
      <c r="F13" s="49">
        <f t="shared" si="1"/>
        <v>866</v>
      </c>
      <c r="G13" s="49">
        <v>1430</v>
      </c>
      <c r="H13" s="49">
        <v>0</v>
      </c>
      <c r="I13" s="49">
        <f t="shared" si="2"/>
        <v>0</v>
      </c>
      <c r="J13" s="49">
        <f t="shared" si="3"/>
        <v>1430</v>
      </c>
      <c r="K13" s="49">
        <v>1570</v>
      </c>
      <c r="L13" s="49">
        <v>0</v>
      </c>
      <c r="M13" s="49">
        <f t="shared" si="4"/>
        <v>0</v>
      </c>
      <c r="N13" s="49">
        <f t="shared" si="5"/>
        <v>1570</v>
      </c>
    </row>
    <row r="14" spans="1:14" ht="15">
      <c r="A14" s="42">
        <v>2273</v>
      </c>
      <c r="B14" s="51" t="s">
        <v>151</v>
      </c>
      <c r="C14" s="49">
        <v>21734</v>
      </c>
      <c r="D14" s="49">
        <v>0</v>
      </c>
      <c r="E14" s="49">
        <f t="shared" si="0"/>
        <v>0</v>
      </c>
      <c r="F14" s="49">
        <f t="shared" si="1"/>
        <v>21734</v>
      </c>
      <c r="G14" s="49">
        <v>22400</v>
      </c>
      <c r="H14" s="49">
        <v>0</v>
      </c>
      <c r="I14" s="49">
        <f t="shared" si="2"/>
        <v>0</v>
      </c>
      <c r="J14" s="49">
        <f t="shared" si="3"/>
        <v>22400</v>
      </c>
      <c r="K14" s="49">
        <v>24500</v>
      </c>
      <c r="L14" s="49">
        <v>0</v>
      </c>
      <c r="M14" s="49">
        <f t="shared" si="4"/>
        <v>0</v>
      </c>
      <c r="N14" s="49">
        <f t="shared" si="5"/>
        <v>24500</v>
      </c>
    </row>
    <row r="15" spans="1:14" ht="15.75" customHeight="1">
      <c r="A15" s="42">
        <v>2274</v>
      </c>
      <c r="B15" s="51" t="s">
        <v>150</v>
      </c>
      <c r="C15" s="49">
        <v>19917</v>
      </c>
      <c r="D15" s="49">
        <v>0</v>
      </c>
      <c r="E15" s="49">
        <f t="shared" si="0"/>
        <v>0</v>
      </c>
      <c r="F15" s="49">
        <f t="shared" si="1"/>
        <v>19917</v>
      </c>
      <c r="G15" s="49">
        <v>41145</v>
      </c>
      <c r="H15" s="49">
        <v>0</v>
      </c>
      <c r="I15" s="49">
        <f t="shared" si="2"/>
        <v>0</v>
      </c>
      <c r="J15" s="49">
        <f t="shared" si="3"/>
        <v>41145</v>
      </c>
      <c r="K15" s="49">
        <v>53300</v>
      </c>
      <c r="L15" s="49">
        <v>0</v>
      </c>
      <c r="M15" s="49">
        <f t="shared" si="4"/>
        <v>0</v>
      </c>
      <c r="N15" s="49">
        <f t="shared" si="5"/>
        <v>53300</v>
      </c>
    </row>
    <row r="16" spans="1:14" ht="57" customHeight="1">
      <c r="A16" s="95">
        <v>2282</v>
      </c>
      <c r="B16" s="51" t="s">
        <v>252</v>
      </c>
      <c r="C16" s="96">
        <v>0</v>
      </c>
      <c r="D16" s="96">
        <v>0</v>
      </c>
      <c r="E16" s="96">
        <f>D16</f>
        <v>0</v>
      </c>
      <c r="F16" s="96">
        <f t="shared" si="1"/>
        <v>0</v>
      </c>
      <c r="G16" s="96">
        <v>1500</v>
      </c>
      <c r="H16" s="96">
        <v>0</v>
      </c>
      <c r="I16" s="96">
        <f>H16</f>
        <v>0</v>
      </c>
      <c r="J16" s="96">
        <f>G16+H16</f>
        <v>1500</v>
      </c>
      <c r="K16" s="96">
        <v>1610</v>
      </c>
      <c r="L16" s="96">
        <v>0</v>
      </c>
      <c r="M16" s="96">
        <f t="shared" si="4"/>
        <v>0</v>
      </c>
      <c r="N16" s="96">
        <f t="shared" si="5"/>
        <v>1610</v>
      </c>
    </row>
    <row r="17" spans="1:14" ht="15">
      <c r="A17" s="42">
        <v>2800</v>
      </c>
      <c r="B17" s="51" t="s">
        <v>152</v>
      </c>
      <c r="C17" s="49">
        <v>13193</v>
      </c>
      <c r="D17" s="49">
        <v>0</v>
      </c>
      <c r="E17" s="49">
        <f t="shared" si="0"/>
        <v>0</v>
      </c>
      <c r="F17" s="49">
        <f t="shared" si="1"/>
        <v>13193</v>
      </c>
      <c r="G17" s="49">
        <v>1000</v>
      </c>
      <c r="H17" s="49">
        <v>0</v>
      </c>
      <c r="I17" s="49">
        <f t="shared" si="2"/>
        <v>0</v>
      </c>
      <c r="J17" s="49">
        <f t="shared" si="3"/>
        <v>1000</v>
      </c>
      <c r="K17" s="49">
        <v>1075</v>
      </c>
      <c r="L17" s="49">
        <v>0</v>
      </c>
      <c r="M17" s="49">
        <f t="shared" si="4"/>
        <v>0</v>
      </c>
      <c r="N17" s="49">
        <f t="shared" si="5"/>
        <v>1075</v>
      </c>
    </row>
    <row r="18" spans="1:14" ht="51.75">
      <c r="A18" s="42">
        <v>3110</v>
      </c>
      <c r="B18" s="51" t="s">
        <v>153</v>
      </c>
      <c r="C18" s="49">
        <v>0</v>
      </c>
      <c r="D18" s="49">
        <v>14060</v>
      </c>
      <c r="E18" s="49">
        <f t="shared" si="0"/>
        <v>14060</v>
      </c>
      <c r="F18" s="49">
        <f t="shared" si="1"/>
        <v>14060</v>
      </c>
      <c r="G18" s="49">
        <v>0</v>
      </c>
      <c r="H18" s="49">
        <v>0</v>
      </c>
      <c r="I18" s="49">
        <f t="shared" si="2"/>
        <v>0</v>
      </c>
      <c r="J18" s="49">
        <f t="shared" si="3"/>
        <v>0</v>
      </c>
      <c r="K18" s="49">
        <v>0</v>
      </c>
      <c r="L18" s="49">
        <v>0</v>
      </c>
      <c r="M18" s="49">
        <f t="shared" si="4"/>
        <v>0</v>
      </c>
      <c r="N18" s="49">
        <f t="shared" si="5"/>
        <v>0</v>
      </c>
    </row>
    <row r="19" spans="1:14" ht="15">
      <c r="A19" s="17"/>
      <c r="B19" s="17" t="s">
        <v>15</v>
      </c>
      <c r="C19" s="52">
        <f>SUM(C8:C18)</f>
        <v>2322437</v>
      </c>
      <c r="D19" s="52">
        <f>SUM(D8:D18)</f>
        <v>14060</v>
      </c>
      <c r="E19" s="52">
        <f>SUM(E8:E18)</f>
        <v>14060</v>
      </c>
      <c r="F19" s="52">
        <f t="shared" si="1"/>
        <v>2336497</v>
      </c>
      <c r="G19" s="52">
        <f>SUM(G8:G18)</f>
        <v>2593225</v>
      </c>
      <c r="H19" s="52">
        <f>SUM(H8:H18)</f>
        <v>0</v>
      </c>
      <c r="I19" s="52">
        <f>SUM(I8:I18)</f>
        <v>0</v>
      </c>
      <c r="J19" s="52">
        <f t="shared" si="3"/>
        <v>2593225</v>
      </c>
      <c r="K19" s="52">
        <f>SUM(K8:K18)</f>
        <v>3356515</v>
      </c>
      <c r="L19" s="52">
        <f>SUM(L8:L18)</f>
        <v>0</v>
      </c>
      <c r="M19" s="52">
        <f>SUM(M8:M18)</f>
        <v>0</v>
      </c>
      <c r="N19" s="52">
        <f t="shared" si="5"/>
        <v>3356515</v>
      </c>
    </row>
    <row r="21" spans="1:13" ht="15">
      <c r="A21" s="148" t="s">
        <v>221</v>
      </c>
      <c r="B21" s="148"/>
      <c r="C21" s="148"/>
      <c r="D21" s="148"/>
      <c r="E21" s="148"/>
      <c r="F21" s="148"/>
      <c r="G21" s="148"/>
      <c r="H21" s="148"/>
      <c r="I21" s="148"/>
      <c r="J21" s="148"/>
      <c r="K21" s="148"/>
      <c r="L21" s="148"/>
      <c r="M21" s="148"/>
    </row>
    <row r="22" spans="1:14" ht="1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41" t="s">
        <v>17</v>
      </c>
    </row>
    <row r="23" spans="1:14" ht="15">
      <c r="A23" s="130" t="s">
        <v>35</v>
      </c>
      <c r="B23" s="130" t="s">
        <v>3</v>
      </c>
      <c r="C23" s="130" t="s">
        <v>212</v>
      </c>
      <c r="D23" s="130"/>
      <c r="E23" s="130"/>
      <c r="F23" s="130"/>
      <c r="G23" s="130" t="s">
        <v>213</v>
      </c>
      <c r="H23" s="130"/>
      <c r="I23" s="130"/>
      <c r="J23" s="130"/>
      <c r="K23" s="130" t="s">
        <v>214</v>
      </c>
      <c r="L23" s="130"/>
      <c r="M23" s="130"/>
      <c r="N23" s="130"/>
    </row>
    <row r="24" spans="1:14" ht="69.75" customHeight="1">
      <c r="A24" s="130"/>
      <c r="B24" s="130"/>
      <c r="C24" s="17" t="s">
        <v>21</v>
      </c>
      <c r="D24" s="17" t="s">
        <v>22</v>
      </c>
      <c r="E24" s="17" t="s">
        <v>23</v>
      </c>
      <c r="F24" s="19" t="s">
        <v>30</v>
      </c>
      <c r="G24" s="17" t="s">
        <v>21</v>
      </c>
      <c r="H24" s="17" t="s">
        <v>22</v>
      </c>
      <c r="I24" s="17" t="s">
        <v>23</v>
      </c>
      <c r="J24" s="17" t="s">
        <v>29</v>
      </c>
      <c r="K24" s="17" t="s">
        <v>21</v>
      </c>
      <c r="L24" s="17" t="s">
        <v>22</v>
      </c>
      <c r="M24" s="17" t="s">
        <v>23</v>
      </c>
      <c r="N24" s="17" t="s">
        <v>32</v>
      </c>
    </row>
    <row r="25" spans="1:14" ht="15" customHeight="1">
      <c r="A25" s="17">
        <v>1</v>
      </c>
      <c r="B25" s="17">
        <v>2</v>
      </c>
      <c r="C25" s="17">
        <v>3</v>
      </c>
      <c r="D25" s="17">
        <v>4</v>
      </c>
      <c r="E25" s="17">
        <v>5</v>
      </c>
      <c r="F25" s="17">
        <v>6</v>
      </c>
      <c r="G25" s="17">
        <v>7</v>
      </c>
      <c r="H25" s="17">
        <v>8</v>
      </c>
      <c r="I25" s="17">
        <v>9</v>
      </c>
      <c r="J25" s="17">
        <v>10</v>
      </c>
      <c r="K25" s="17">
        <v>11</v>
      </c>
      <c r="L25" s="17">
        <v>12</v>
      </c>
      <c r="M25" s="17">
        <v>13</v>
      </c>
      <c r="N25" s="17">
        <v>14</v>
      </c>
    </row>
    <row r="26" spans="1:14" ht="15">
      <c r="A26" s="17"/>
      <c r="B26" s="18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5">
      <c r="A27" s="17"/>
      <c r="B27" s="1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</row>
    <row r="28" spans="1:14" ht="15">
      <c r="A28" s="17"/>
      <c r="B28" s="1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</row>
    <row r="29" spans="1:14" ht="15">
      <c r="A29" s="17"/>
      <c r="B29" s="18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</row>
    <row r="30" spans="1:14" ht="15">
      <c r="A30" s="17"/>
      <c r="B30" s="17" t="s">
        <v>15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</row>
    <row r="31" spans="1:14" ht="1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</row>
    <row r="32" spans="1:14" ht="15.75" customHeight="1">
      <c r="A32" s="148" t="s">
        <v>222</v>
      </c>
      <c r="B32" s="148"/>
      <c r="C32" s="148"/>
      <c r="D32" s="148"/>
      <c r="E32" s="148"/>
      <c r="F32" s="148"/>
      <c r="G32" s="148"/>
      <c r="H32" s="148"/>
      <c r="I32" s="148"/>
      <c r="J32" s="148"/>
      <c r="K32" s="148"/>
      <c r="L32" s="148"/>
      <c r="M32" s="148"/>
      <c r="N32" s="10"/>
    </row>
    <row r="33" ht="15">
      <c r="N33" s="41" t="s">
        <v>17</v>
      </c>
    </row>
    <row r="34" spans="1:14" ht="15.75">
      <c r="A34" s="130" t="s">
        <v>34</v>
      </c>
      <c r="B34" s="130" t="s">
        <v>3</v>
      </c>
      <c r="C34" s="169" t="s">
        <v>93</v>
      </c>
      <c r="D34" s="169"/>
      <c r="E34" s="169"/>
      <c r="F34" s="169"/>
      <c r="G34" s="169"/>
      <c r="H34" s="169"/>
      <c r="I34" s="171" t="s">
        <v>215</v>
      </c>
      <c r="J34" s="172"/>
      <c r="K34" s="172"/>
      <c r="L34" s="172"/>
      <c r="M34" s="172"/>
      <c r="N34" s="173"/>
    </row>
    <row r="35" spans="1:14" ht="15">
      <c r="A35" s="130"/>
      <c r="B35" s="130"/>
      <c r="C35" s="170" t="s">
        <v>21</v>
      </c>
      <c r="D35" s="170"/>
      <c r="E35" s="170" t="s">
        <v>22</v>
      </c>
      <c r="F35" s="170"/>
      <c r="G35" s="170" t="s">
        <v>23</v>
      </c>
      <c r="H35" s="170" t="s">
        <v>30</v>
      </c>
      <c r="I35" s="170" t="s">
        <v>21</v>
      </c>
      <c r="J35" s="170"/>
      <c r="K35" s="170" t="s">
        <v>22</v>
      </c>
      <c r="L35" s="170"/>
      <c r="M35" s="170" t="s">
        <v>23</v>
      </c>
      <c r="N35" s="170" t="s">
        <v>31</v>
      </c>
    </row>
    <row r="36" spans="1:14" ht="55.5" customHeight="1">
      <c r="A36" s="130"/>
      <c r="B36" s="130"/>
      <c r="C36" s="170"/>
      <c r="D36" s="170"/>
      <c r="E36" s="170"/>
      <c r="F36" s="170"/>
      <c r="G36" s="170"/>
      <c r="H36" s="170"/>
      <c r="I36" s="170"/>
      <c r="J36" s="170"/>
      <c r="K36" s="170"/>
      <c r="L36" s="170"/>
      <c r="M36" s="170"/>
      <c r="N36" s="170"/>
    </row>
    <row r="37" spans="1:14" ht="15.75">
      <c r="A37" s="17">
        <v>1</v>
      </c>
      <c r="B37" s="17">
        <v>2</v>
      </c>
      <c r="C37" s="169">
        <v>3</v>
      </c>
      <c r="D37" s="169"/>
      <c r="E37" s="169">
        <v>4</v>
      </c>
      <c r="F37" s="169"/>
      <c r="G37" s="20">
        <v>5</v>
      </c>
      <c r="H37" s="20">
        <v>6</v>
      </c>
      <c r="I37" s="169">
        <v>7</v>
      </c>
      <c r="J37" s="169"/>
      <c r="K37" s="169">
        <v>8</v>
      </c>
      <c r="L37" s="169"/>
      <c r="M37" s="20">
        <v>9</v>
      </c>
      <c r="N37" s="20">
        <v>10</v>
      </c>
    </row>
    <row r="38" spans="1:14" ht="15.75">
      <c r="A38" s="103">
        <v>2110</v>
      </c>
      <c r="B38" s="116" t="s">
        <v>196</v>
      </c>
      <c r="C38" s="158">
        <v>2463600</v>
      </c>
      <c r="D38" s="159"/>
      <c r="E38" s="159">
        <v>0</v>
      </c>
      <c r="F38" s="159"/>
      <c r="G38" s="102">
        <f>E38</f>
        <v>0</v>
      </c>
      <c r="H38" s="88">
        <f>C38+E38</f>
        <v>2463600</v>
      </c>
      <c r="I38" s="158">
        <v>2636053</v>
      </c>
      <c r="J38" s="158"/>
      <c r="K38" s="159">
        <v>0</v>
      </c>
      <c r="L38" s="159"/>
      <c r="M38" s="102">
        <f>K38</f>
        <v>0</v>
      </c>
      <c r="N38" s="88">
        <f>I38+K38</f>
        <v>2636053</v>
      </c>
    </row>
    <row r="39" spans="1:14" ht="26.25">
      <c r="A39" s="103">
        <v>2120</v>
      </c>
      <c r="B39" s="116" t="s">
        <v>145</v>
      </c>
      <c r="C39" s="158">
        <v>541992</v>
      </c>
      <c r="D39" s="159"/>
      <c r="E39" s="159">
        <v>0</v>
      </c>
      <c r="F39" s="159"/>
      <c r="G39" s="102">
        <f aca="true" t="shared" si="6" ref="G39:G49">E39</f>
        <v>0</v>
      </c>
      <c r="H39" s="88">
        <f aca="true" t="shared" si="7" ref="H39:H49">C39+E39</f>
        <v>541992</v>
      </c>
      <c r="I39" s="158">
        <v>579932</v>
      </c>
      <c r="J39" s="158"/>
      <c r="K39" s="159">
        <v>0</v>
      </c>
      <c r="L39" s="159"/>
      <c r="M39" s="102">
        <f aca="true" t="shared" si="8" ref="M39:M49">K39</f>
        <v>0</v>
      </c>
      <c r="N39" s="88">
        <f aca="true" t="shared" si="9" ref="N39:N49">I39+K39</f>
        <v>579932</v>
      </c>
    </row>
    <row r="40" spans="1:14" ht="26.25">
      <c r="A40" s="103">
        <v>2210</v>
      </c>
      <c r="B40" s="116" t="s">
        <v>146</v>
      </c>
      <c r="C40" s="158">
        <v>65000</v>
      </c>
      <c r="D40" s="159"/>
      <c r="E40" s="159">
        <v>0</v>
      </c>
      <c r="F40" s="159"/>
      <c r="G40" s="102">
        <f t="shared" si="6"/>
        <v>0</v>
      </c>
      <c r="H40" s="88">
        <f t="shared" si="7"/>
        <v>65000</v>
      </c>
      <c r="I40" s="158">
        <f>C40*1.07</f>
        <v>69550</v>
      </c>
      <c r="J40" s="158"/>
      <c r="K40" s="159">
        <v>0</v>
      </c>
      <c r="L40" s="159"/>
      <c r="M40" s="102">
        <f t="shared" si="8"/>
        <v>0</v>
      </c>
      <c r="N40" s="88">
        <f t="shared" si="9"/>
        <v>69550</v>
      </c>
    </row>
    <row r="41" spans="1:14" ht="26.25">
      <c r="A41" s="103">
        <v>2240</v>
      </c>
      <c r="B41" s="116" t="s">
        <v>147</v>
      </c>
      <c r="C41" s="158">
        <f>56065</f>
        <v>56065</v>
      </c>
      <c r="D41" s="159"/>
      <c r="E41" s="159">
        <v>0</v>
      </c>
      <c r="F41" s="159"/>
      <c r="G41" s="102">
        <f t="shared" si="6"/>
        <v>0</v>
      </c>
      <c r="H41" s="88">
        <f t="shared" si="7"/>
        <v>56065</v>
      </c>
      <c r="I41" s="158">
        <f>C41*1.07-2</f>
        <v>59987.55</v>
      </c>
      <c r="J41" s="158"/>
      <c r="K41" s="159">
        <v>0</v>
      </c>
      <c r="L41" s="159"/>
      <c r="M41" s="102">
        <f t="shared" si="8"/>
        <v>0</v>
      </c>
      <c r="N41" s="88">
        <f t="shared" si="9"/>
        <v>59987.55</v>
      </c>
    </row>
    <row r="42" spans="1:14" ht="15.75">
      <c r="A42" s="103">
        <v>2250</v>
      </c>
      <c r="B42" s="116" t="s">
        <v>148</v>
      </c>
      <c r="C42" s="158">
        <f>K12*1.07</f>
        <v>2140</v>
      </c>
      <c r="D42" s="159"/>
      <c r="E42" s="159">
        <v>0</v>
      </c>
      <c r="F42" s="159"/>
      <c r="G42" s="102">
        <f t="shared" si="6"/>
        <v>0</v>
      </c>
      <c r="H42" s="88">
        <f t="shared" si="7"/>
        <v>2140</v>
      </c>
      <c r="I42" s="158">
        <f>C42*1.07</f>
        <v>2289.8</v>
      </c>
      <c r="J42" s="158"/>
      <c r="K42" s="159">
        <v>0</v>
      </c>
      <c r="L42" s="159"/>
      <c r="M42" s="102">
        <f t="shared" si="8"/>
        <v>0</v>
      </c>
      <c r="N42" s="88">
        <f t="shared" si="9"/>
        <v>2289.8</v>
      </c>
    </row>
    <row r="43" spans="1:14" ht="26.25">
      <c r="A43" s="103">
        <v>2272</v>
      </c>
      <c r="B43" s="116" t="s">
        <v>149</v>
      </c>
      <c r="C43" s="158">
        <f>K13*1.07</f>
        <v>1679.9</v>
      </c>
      <c r="D43" s="159"/>
      <c r="E43" s="159">
        <v>0</v>
      </c>
      <c r="F43" s="159"/>
      <c r="G43" s="102">
        <f t="shared" si="6"/>
        <v>0</v>
      </c>
      <c r="H43" s="88">
        <f t="shared" si="7"/>
        <v>1679.9</v>
      </c>
      <c r="I43" s="158">
        <f>C43*1.07+3</f>
        <v>1800.4930000000002</v>
      </c>
      <c r="J43" s="158"/>
      <c r="K43" s="159">
        <v>0</v>
      </c>
      <c r="L43" s="159"/>
      <c r="M43" s="102">
        <f t="shared" si="8"/>
        <v>0</v>
      </c>
      <c r="N43" s="88">
        <f t="shared" si="9"/>
        <v>1800.4930000000002</v>
      </c>
    </row>
    <row r="44" spans="1:14" ht="15.75">
      <c r="A44" s="103">
        <v>2273</v>
      </c>
      <c r="B44" s="116" t="s">
        <v>151</v>
      </c>
      <c r="C44" s="158">
        <f>K14*1.07</f>
        <v>26215</v>
      </c>
      <c r="D44" s="159"/>
      <c r="E44" s="159">
        <v>0</v>
      </c>
      <c r="F44" s="159"/>
      <c r="G44" s="102">
        <f t="shared" si="6"/>
        <v>0</v>
      </c>
      <c r="H44" s="88">
        <f t="shared" si="7"/>
        <v>26215</v>
      </c>
      <c r="I44" s="158">
        <f>C44*1.07+10</f>
        <v>28060.050000000003</v>
      </c>
      <c r="J44" s="158"/>
      <c r="K44" s="159">
        <v>0</v>
      </c>
      <c r="L44" s="159"/>
      <c r="M44" s="102">
        <f t="shared" si="8"/>
        <v>0</v>
      </c>
      <c r="N44" s="88">
        <f t="shared" si="9"/>
        <v>28060.050000000003</v>
      </c>
    </row>
    <row r="45" spans="1:14" ht="15.75">
      <c r="A45" s="103">
        <v>2274</v>
      </c>
      <c r="B45" s="116" t="s">
        <v>150</v>
      </c>
      <c r="C45" s="158">
        <f>K15*1.07-1</f>
        <v>57030</v>
      </c>
      <c r="D45" s="159"/>
      <c r="E45" s="159">
        <v>0</v>
      </c>
      <c r="F45" s="159"/>
      <c r="G45" s="102">
        <f t="shared" si="6"/>
        <v>0</v>
      </c>
      <c r="H45" s="88">
        <f t="shared" si="7"/>
        <v>57030</v>
      </c>
      <c r="I45" s="158">
        <f>C45*1.07+8</f>
        <v>61030.100000000006</v>
      </c>
      <c r="J45" s="158"/>
      <c r="K45" s="159">
        <v>0</v>
      </c>
      <c r="L45" s="159"/>
      <c r="M45" s="102">
        <f t="shared" si="8"/>
        <v>0</v>
      </c>
      <c r="N45" s="88">
        <f t="shared" si="9"/>
        <v>61030.100000000006</v>
      </c>
    </row>
    <row r="46" spans="1:14" ht="65.25">
      <c r="A46" s="103">
        <v>2282</v>
      </c>
      <c r="B46" s="116" t="s">
        <v>252</v>
      </c>
      <c r="C46" s="158">
        <f>K16*1.07</f>
        <v>1722.7</v>
      </c>
      <c r="D46" s="159"/>
      <c r="E46" s="159">
        <v>0</v>
      </c>
      <c r="F46" s="159"/>
      <c r="G46" s="102">
        <f>E46</f>
        <v>0</v>
      </c>
      <c r="H46" s="88">
        <f>C46+E46</f>
        <v>1722.7</v>
      </c>
      <c r="I46" s="158">
        <f>C46*1.07-3</f>
        <v>1840.2890000000002</v>
      </c>
      <c r="J46" s="158"/>
      <c r="K46" s="159">
        <v>0</v>
      </c>
      <c r="L46" s="159"/>
      <c r="M46" s="102">
        <f>K46</f>
        <v>0</v>
      </c>
      <c r="N46" s="88">
        <f>I46+K46</f>
        <v>1840.2890000000002</v>
      </c>
    </row>
    <row r="47" spans="1:14" ht="15.75">
      <c r="A47" s="103">
        <v>2800</v>
      </c>
      <c r="B47" s="116" t="s">
        <v>152</v>
      </c>
      <c r="C47" s="158">
        <f>K17*1.07</f>
        <v>1150.25</v>
      </c>
      <c r="D47" s="159"/>
      <c r="E47" s="159">
        <v>0</v>
      </c>
      <c r="F47" s="159"/>
      <c r="G47" s="102">
        <f t="shared" si="6"/>
        <v>0</v>
      </c>
      <c r="H47" s="88">
        <f t="shared" si="7"/>
        <v>1150.25</v>
      </c>
      <c r="I47" s="158">
        <f>C47*1.07-1</f>
        <v>1229.7675000000002</v>
      </c>
      <c r="J47" s="158"/>
      <c r="K47" s="159">
        <v>0</v>
      </c>
      <c r="L47" s="159"/>
      <c r="M47" s="102">
        <f t="shared" si="8"/>
        <v>0</v>
      </c>
      <c r="N47" s="88">
        <f t="shared" si="9"/>
        <v>1229.7675000000002</v>
      </c>
    </row>
    <row r="48" spans="1:14" ht="51.75">
      <c r="A48" s="103">
        <v>3110</v>
      </c>
      <c r="B48" s="116" t="s">
        <v>153</v>
      </c>
      <c r="C48" s="164">
        <f>K18</f>
        <v>0</v>
      </c>
      <c r="D48" s="157"/>
      <c r="E48" s="157">
        <v>0</v>
      </c>
      <c r="F48" s="157"/>
      <c r="G48" s="102">
        <f t="shared" si="6"/>
        <v>0</v>
      </c>
      <c r="H48" s="88">
        <f t="shared" si="7"/>
        <v>0</v>
      </c>
      <c r="I48" s="157">
        <v>0</v>
      </c>
      <c r="J48" s="157"/>
      <c r="K48" s="157">
        <v>0</v>
      </c>
      <c r="L48" s="157"/>
      <c r="M48" s="102">
        <f t="shared" si="8"/>
        <v>0</v>
      </c>
      <c r="N48" s="88">
        <f t="shared" si="9"/>
        <v>0</v>
      </c>
    </row>
    <row r="49" spans="1:14" ht="15.75">
      <c r="A49" s="103"/>
      <c r="B49" s="103" t="s">
        <v>15</v>
      </c>
      <c r="C49" s="158">
        <f>SUM(C38:D48)</f>
        <v>3216594.85</v>
      </c>
      <c r="D49" s="158"/>
      <c r="E49" s="159">
        <f>SUM(E38:F48)</f>
        <v>0</v>
      </c>
      <c r="F49" s="159"/>
      <c r="G49" s="102">
        <f t="shared" si="6"/>
        <v>0</v>
      </c>
      <c r="H49" s="88">
        <f t="shared" si="7"/>
        <v>3216594.85</v>
      </c>
      <c r="I49" s="158">
        <f>SUM(I38:J48)</f>
        <v>3441773.0494999993</v>
      </c>
      <c r="J49" s="158"/>
      <c r="K49" s="159">
        <f>SUM(K38:L48)</f>
        <v>0</v>
      </c>
      <c r="L49" s="159"/>
      <c r="M49" s="102">
        <f t="shared" si="8"/>
        <v>0</v>
      </c>
      <c r="N49" s="88">
        <f t="shared" si="9"/>
        <v>3441773.0494999993</v>
      </c>
    </row>
    <row r="50" spans="1:14" ht="15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</row>
    <row r="51" spans="1:14" ht="15.75" customHeight="1">
      <c r="A51" s="168" t="s">
        <v>223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09"/>
    </row>
    <row r="52" spans="1:14" ht="15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10" t="s">
        <v>17</v>
      </c>
    </row>
    <row r="53" spans="1:14" ht="15.75">
      <c r="A53" s="160" t="s">
        <v>35</v>
      </c>
      <c r="B53" s="160" t="s">
        <v>3</v>
      </c>
      <c r="C53" s="165" t="s">
        <v>93</v>
      </c>
      <c r="D53" s="165"/>
      <c r="E53" s="165"/>
      <c r="F53" s="165"/>
      <c r="G53" s="165"/>
      <c r="H53" s="165"/>
      <c r="I53" s="161" t="s">
        <v>215</v>
      </c>
      <c r="J53" s="162"/>
      <c r="K53" s="162"/>
      <c r="L53" s="162"/>
      <c r="M53" s="162"/>
      <c r="N53" s="163"/>
    </row>
    <row r="54" spans="1:14" ht="15">
      <c r="A54" s="160"/>
      <c r="B54" s="160"/>
      <c r="C54" s="160" t="s">
        <v>21</v>
      </c>
      <c r="D54" s="160"/>
      <c r="E54" s="160" t="s">
        <v>22</v>
      </c>
      <c r="F54" s="160"/>
      <c r="G54" s="160" t="s">
        <v>23</v>
      </c>
      <c r="H54" s="160" t="s">
        <v>30</v>
      </c>
      <c r="I54" s="160" t="s">
        <v>21</v>
      </c>
      <c r="J54" s="160"/>
      <c r="K54" s="160" t="s">
        <v>22</v>
      </c>
      <c r="L54" s="160"/>
      <c r="M54" s="160" t="s">
        <v>23</v>
      </c>
      <c r="N54" s="160" t="s">
        <v>31</v>
      </c>
    </row>
    <row r="55" spans="1:14" ht="55.5" customHeight="1">
      <c r="A55" s="160"/>
      <c r="B55" s="160"/>
      <c r="C55" s="160"/>
      <c r="D55" s="160"/>
      <c r="E55" s="160"/>
      <c r="F55" s="160"/>
      <c r="G55" s="160"/>
      <c r="H55" s="160"/>
      <c r="I55" s="160"/>
      <c r="J55" s="160"/>
      <c r="K55" s="160"/>
      <c r="L55" s="160"/>
      <c r="M55" s="160"/>
      <c r="N55" s="160"/>
    </row>
    <row r="56" spans="1:14" ht="15.75">
      <c r="A56" s="103">
        <v>1</v>
      </c>
      <c r="B56" s="103">
        <v>2</v>
      </c>
      <c r="C56" s="165">
        <v>3</v>
      </c>
      <c r="D56" s="165"/>
      <c r="E56" s="165">
        <v>4</v>
      </c>
      <c r="F56" s="165"/>
      <c r="G56" s="102">
        <v>5</v>
      </c>
      <c r="H56" s="102">
        <v>6</v>
      </c>
      <c r="I56" s="165">
        <v>7</v>
      </c>
      <c r="J56" s="165"/>
      <c r="K56" s="165">
        <v>8</v>
      </c>
      <c r="L56" s="165"/>
      <c r="M56" s="102">
        <v>9</v>
      </c>
      <c r="N56" s="102">
        <v>10</v>
      </c>
    </row>
    <row r="57" spans="1:14" ht="15">
      <c r="A57" s="103"/>
      <c r="B57" s="104"/>
      <c r="C57" s="159"/>
      <c r="D57" s="159"/>
      <c r="E57" s="159"/>
      <c r="F57" s="159"/>
      <c r="G57" s="100"/>
      <c r="H57" s="100"/>
      <c r="I57" s="159"/>
      <c r="J57" s="159"/>
      <c r="K57" s="159"/>
      <c r="L57" s="159"/>
      <c r="M57" s="100"/>
      <c r="N57" s="100"/>
    </row>
    <row r="58" spans="1:14" ht="15">
      <c r="A58" s="103"/>
      <c r="B58" s="104"/>
      <c r="C58" s="159"/>
      <c r="D58" s="159"/>
      <c r="E58" s="159"/>
      <c r="F58" s="159"/>
      <c r="G58" s="100"/>
      <c r="H58" s="100"/>
      <c r="I58" s="159"/>
      <c r="J58" s="159"/>
      <c r="K58" s="159"/>
      <c r="L58" s="159"/>
      <c r="M58" s="100"/>
      <c r="N58" s="100"/>
    </row>
    <row r="59" spans="1:14" ht="15">
      <c r="A59" s="103"/>
      <c r="B59" s="104"/>
      <c r="C59" s="159"/>
      <c r="D59" s="159"/>
      <c r="E59" s="159"/>
      <c r="F59" s="159"/>
      <c r="G59" s="100"/>
      <c r="H59" s="100"/>
      <c r="I59" s="159"/>
      <c r="J59" s="159"/>
      <c r="K59" s="159"/>
      <c r="L59" s="159"/>
      <c r="M59" s="100"/>
      <c r="N59" s="100"/>
    </row>
    <row r="60" spans="1:14" ht="15">
      <c r="A60" s="103"/>
      <c r="B60" s="104"/>
      <c r="C60" s="159"/>
      <c r="D60" s="159"/>
      <c r="E60" s="159"/>
      <c r="F60" s="159"/>
      <c r="G60" s="100"/>
      <c r="H60" s="100"/>
      <c r="I60" s="159"/>
      <c r="J60" s="159"/>
      <c r="K60" s="159"/>
      <c r="L60" s="159"/>
      <c r="M60" s="100"/>
      <c r="N60" s="100"/>
    </row>
    <row r="61" spans="1:14" ht="15">
      <c r="A61" s="103"/>
      <c r="B61" s="103" t="s">
        <v>15</v>
      </c>
      <c r="C61" s="167"/>
      <c r="D61" s="167"/>
      <c r="E61" s="167"/>
      <c r="F61" s="167"/>
      <c r="G61" s="117"/>
      <c r="H61" s="117"/>
      <c r="I61" s="167"/>
      <c r="J61" s="167"/>
      <c r="K61" s="167"/>
      <c r="L61" s="167"/>
      <c r="M61" s="117"/>
      <c r="N61" s="117"/>
    </row>
    <row r="62" spans="1:14" ht="15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</row>
    <row r="63" spans="1:14" ht="15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</row>
    <row r="64" spans="1:14" ht="15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</row>
    <row r="65" spans="1:14" ht="15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</row>
    <row r="66" spans="1:14" ht="15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</row>
    <row r="67" spans="1:14" ht="15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</row>
    <row r="68" spans="1:14" ht="15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</row>
    <row r="69" spans="1:14" ht="15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</row>
    <row r="70" spans="1:14" ht="15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</row>
    <row r="71" spans="1:14" ht="15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</row>
    <row r="72" spans="1:14" ht="15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</row>
    <row r="73" spans="1:14" ht="15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</row>
    <row r="74" spans="1:14" ht="15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</row>
    <row r="75" spans="1:14" ht="15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</row>
    <row r="76" spans="1:14" ht="15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</row>
    <row r="77" spans="1:14" ht="15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</row>
    <row r="78" spans="1:14" ht="15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</row>
  </sheetData>
  <sheetProtection/>
  <mergeCells count="116">
    <mergeCell ref="A1:I1"/>
    <mergeCell ref="J1:M1"/>
    <mergeCell ref="A3:M3"/>
    <mergeCell ref="A5:A6"/>
    <mergeCell ref="B5:B6"/>
    <mergeCell ref="C5:F5"/>
    <mergeCell ref="G5:J5"/>
    <mergeCell ref="K5:N5"/>
    <mergeCell ref="A21:M21"/>
    <mergeCell ref="A34:A36"/>
    <mergeCell ref="B34:B36"/>
    <mergeCell ref="C34:H34"/>
    <mergeCell ref="I34:N34"/>
    <mergeCell ref="C35:D36"/>
    <mergeCell ref="E35:F36"/>
    <mergeCell ref="G35:G36"/>
    <mergeCell ref="H35:H36"/>
    <mergeCell ref="I35:J36"/>
    <mergeCell ref="N35:N36"/>
    <mergeCell ref="A23:A24"/>
    <mergeCell ref="B23:B24"/>
    <mergeCell ref="C23:F23"/>
    <mergeCell ref="G23:J23"/>
    <mergeCell ref="K23:N23"/>
    <mergeCell ref="I42:J42"/>
    <mergeCell ref="K42:L42"/>
    <mergeCell ref="A32:M32"/>
    <mergeCell ref="C41:D41"/>
    <mergeCell ref="E41:F41"/>
    <mergeCell ref="I41:J41"/>
    <mergeCell ref="C37:D37"/>
    <mergeCell ref="E37:F37"/>
    <mergeCell ref="K35:L36"/>
    <mergeCell ref="M35:M36"/>
    <mergeCell ref="N54:N55"/>
    <mergeCell ref="C43:D43"/>
    <mergeCell ref="E43:F43"/>
    <mergeCell ref="I43:J43"/>
    <mergeCell ref="K43:L43"/>
    <mergeCell ref="I37:J37"/>
    <mergeCell ref="K37:L37"/>
    <mergeCell ref="K41:L41"/>
    <mergeCell ref="C42:D42"/>
    <mergeCell ref="E42:F42"/>
    <mergeCell ref="E54:F55"/>
    <mergeCell ref="G54:G55"/>
    <mergeCell ref="H54:H55"/>
    <mergeCell ref="I54:J55"/>
    <mergeCell ref="K54:L55"/>
    <mergeCell ref="M54:M55"/>
    <mergeCell ref="C56:D56"/>
    <mergeCell ref="E56:F56"/>
    <mergeCell ref="I56:J56"/>
    <mergeCell ref="K56:L56"/>
    <mergeCell ref="A51:M51"/>
    <mergeCell ref="A53:A55"/>
    <mergeCell ref="B53:B55"/>
    <mergeCell ref="C53:H53"/>
    <mergeCell ref="I53:N53"/>
    <mergeCell ref="C54:D55"/>
    <mergeCell ref="I60:J60"/>
    <mergeCell ref="K60:L60"/>
    <mergeCell ref="C57:D57"/>
    <mergeCell ref="E57:F57"/>
    <mergeCell ref="I57:J57"/>
    <mergeCell ref="K57:L57"/>
    <mergeCell ref="C58:D58"/>
    <mergeCell ref="E58:F58"/>
    <mergeCell ref="I58:J58"/>
    <mergeCell ref="K58:L58"/>
    <mergeCell ref="C61:D61"/>
    <mergeCell ref="E61:F61"/>
    <mergeCell ref="I61:J61"/>
    <mergeCell ref="K61:L61"/>
    <mergeCell ref="C59:D59"/>
    <mergeCell ref="E59:F59"/>
    <mergeCell ref="I59:J59"/>
    <mergeCell ref="K59:L59"/>
    <mergeCell ref="C60:D60"/>
    <mergeCell ref="E60:F60"/>
    <mergeCell ref="E47:F47"/>
    <mergeCell ref="E48:F48"/>
    <mergeCell ref="C38:D38"/>
    <mergeCell ref="C39:D39"/>
    <mergeCell ref="C40:D40"/>
    <mergeCell ref="C44:D44"/>
    <mergeCell ref="C45:D45"/>
    <mergeCell ref="C47:D47"/>
    <mergeCell ref="C46:D46"/>
    <mergeCell ref="E46:F46"/>
    <mergeCell ref="I44:J44"/>
    <mergeCell ref="K44:L44"/>
    <mergeCell ref="E49:F49"/>
    <mergeCell ref="C48:D48"/>
    <mergeCell ref="C49:D49"/>
    <mergeCell ref="E38:F38"/>
    <mergeCell ref="E39:F39"/>
    <mergeCell ref="E40:F40"/>
    <mergeCell ref="E44:F44"/>
    <mergeCell ref="E45:F45"/>
    <mergeCell ref="I38:J38"/>
    <mergeCell ref="K38:L38"/>
    <mergeCell ref="I39:J39"/>
    <mergeCell ref="K39:L39"/>
    <mergeCell ref="I40:J40"/>
    <mergeCell ref="K40:L40"/>
    <mergeCell ref="I49:J49"/>
    <mergeCell ref="K49:L49"/>
    <mergeCell ref="I45:J45"/>
    <mergeCell ref="K45:L45"/>
    <mergeCell ref="I47:J47"/>
    <mergeCell ref="K47:L47"/>
    <mergeCell ref="I48:J48"/>
    <mergeCell ref="K48:L48"/>
    <mergeCell ref="I46:J46"/>
    <mergeCell ref="K46:L46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1" max="1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N21"/>
  <sheetViews>
    <sheetView view="pageBreakPreview" zoomScaleSheetLayoutView="100" zoomScalePageLayoutView="0" workbookViewId="0" topLeftCell="A13">
      <selection activeCell="C15" sqref="C15:D16"/>
    </sheetView>
  </sheetViews>
  <sheetFormatPr defaultColWidth="9.140625" defaultRowHeight="15"/>
  <cols>
    <col min="1" max="1" width="5.28125" style="0" customWidth="1"/>
    <col min="2" max="2" width="19.57421875" style="0" customWidth="1"/>
    <col min="3" max="3" width="14.7109375" style="0" customWidth="1"/>
    <col min="4" max="4" width="14.57421875" style="0" customWidth="1"/>
    <col min="5" max="5" width="16.421875" style="0" customWidth="1"/>
    <col min="6" max="6" width="14.28125" style="0" customWidth="1"/>
    <col min="7" max="7" width="15.00390625" style="0" customWidth="1"/>
    <col min="8" max="8" width="16.421875" style="0" customWidth="1"/>
    <col min="9" max="9" width="16.00390625" style="0" customWidth="1"/>
    <col min="10" max="10" width="13.140625" style="0" customWidth="1"/>
    <col min="11" max="11" width="14.8515625" style="0" customWidth="1"/>
    <col min="12" max="12" width="14.7109375" style="0" customWidth="1"/>
    <col min="13" max="13" width="15.140625" style="0" customWidth="1"/>
    <col min="14" max="14" width="13.28125" style="0" customWidth="1"/>
  </cols>
  <sheetData>
    <row r="1" spans="1:13" ht="15">
      <c r="A1" s="148" t="s">
        <v>36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ht="10.5" customHeight="1"/>
    <row r="3" spans="1:13" ht="15">
      <c r="A3" s="148" t="s">
        <v>224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ht="15">
      <c r="N4" s="41" t="s">
        <v>17</v>
      </c>
    </row>
    <row r="5" spans="1:14" ht="15.75" customHeight="1">
      <c r="A5" s="130" t="s">
        <v>37</v>
      </c>
      <c r="B5" s="130" t="s">
        <v>86</v>
      </c>
      <c r="C5" s="130" t="s">
        <v>212</v>
      </c>
      <c r="D5" s="130"/>
      <c r="E5" s="130"/>
      <c r="F5" s="130"/>
      <c r="G5" s="130" t="s">
        <v>213</v>
      </c>
      <c r="H5" s="130"/>
      <c r="I5" s="130"/>
      <c r="J5" s="130"/>
      <c r="K5" s="130" t="s">
        <v>214</v>
      </c>
      <c r="L5" s="130"/>
      <c r="M5" s="130"/>
      <c r="N5" s="130"/>
    </row>
    <row r="6" spans="1:14" ht="69.75" customHeight="1">
      <c r="A6" s="130"/>
      <c r="B6" s="130"/>
      <c r="C6" s="17" t="s">
        <v>21</v>
      </c>
      <c r="D6" s="17" t="s">
        <v>22</v>
      </c>
      <c r="E6" s="17" t="s">
        <v>23</v>
      </c>
      <c r="F6" s="19" t="s">
        <v>30</v>
      </c>
      <c r="G6" s="17" t="s">
        <v>21</v>
      </c>
      <c r="H6" s="17" t="s">
        <v>22</v>
      </c>
      <c r="I6" s="17" t="s">
        <v>23</v>
      </c>
      <c r="J6" s="17" t="s">
        <v>29</v>
      </c>
      <c r="K6" s="17" t="s">
        <v>21</v>
      </c>
      <c r="L6" s="17" t="s">
        <v>22</v>
      </c>
      <c r="M6" s="17" t="s">
        <v>23</v>
      </c>
      <c r="N6" s="17" t="s">
        <v>32</v>
      </c>
    </row>
    <row r="7" spans="1:14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  <c r="N7" s="17">
        <v>14</v>
      </c>
    </row>
    <row r="8" spans="1:14" ht="60">
      <c r="A8" s="103">
        <v>1</v>
      </c>
      <c r="B8" s="104" t="s">
        <v>141</v>
      </c>
      <c r="C8" s="105">
        <f>'Форма 2021-1'!E30</f>
        <v>2322437</v>
      </c>
      <c r="D8" s="105">
        <f>'Форма 2021-1'!E38</f>
        <v>14060</v>
      </c>
      <c r="E8" s="105">
        <f>D8</f>
        <v>14060</v>
      </c>
      <c r="F8" s="105">
        <f>C8+D8</f>
        <v>2336497</v>
      </c>
      <c r="G8" s="105">
        <f>'Форма 2021-1'!F23</f>
        <v>2593225</v>
      </c>
      <c r="H8" s="105">
        <f>'Форма 2021-1'!F38</f>
        <v>0</v>
      </c>
      <c r="I8" s="105">
        <f>H8</f>
        <v>0</v>
      </c>
      <c r="J8" s="105">
        <f>G8+H8</f>
        <v>2593225</v>
      </c>
      <c r="K8" s="105">
        <f>'Форма 2021-1'!G30</f>
        <v>3356515</v>
      </c>
      <c r="L8" s="105">
        <f>'Форма 2021-1'!G38</f>
        <v>0</v>
      </c>
      <c r="M8" s="105">
        <f>L8</f>
        <v>0</v>
      </c>
      <c r="N8" s="105">
        <f>K8+L8</f>
        <v>3356515</v>
      </c>
    </row>
    <row r="9" spans="1:14" ht="15">
      <c r="A9" s="103"/>
      <c r="B9" s="103" t="s">
        <v>15</v>
      </c>
      <c r="C9" s="106">
        <f>C8</f>
        <v>2322437</v>
      </c>
      <c r="D9" s="106">
        <f aca="true" t="shared" si="0" ref="D9:N9">D8</f>
        <v>14060</v>
      </c>
      <c r="E9" s="106">
        <f t="shared" si="0"/>
        <v>14060</v>
      </c>
      <c r="F9" s="106">
        <f t="shared" si="0"/>
        <v>2336497</v>
      </c>
      <c r="G9" s="106">
        <f t="shared" si="0"/>
        <v>2593225</v>
      </c>
      <c r="H9" s="106">
        <f t="shared" si="0"/>
        <v>0</v>
      </c>
      <c r="I9" s="106">
        <f t="shared" si="0"/>
        <v>0</v>
      </c>
      <c r="J9" s="106">
        <f t="shared" si="0"/>
        <v>2593225</v>
      </c>
      <c r="K9" s="106">
        <f t="shared" si="0"/>
        <v>3356515</v>
      </c>
      <c r="L9" s="106">
        <f t="shared" si="0"/>
        <v>0</v>
      </c>
      <c r="M9" s="106">
        <f t="shared" si="0"/>
        <v>0</v>
      </c>
      <c r="N9" s="106">
        <f t="shared" si="0"/>
        <v>3356515</v>
      </c>
    </row>
    <row r="10" spans="1:14" ht="15">
      <c r="A10" s="107"/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</row>
    <row r="11" spans="1:14" ht="15">
      <c r="A11" s="108"/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ht="15.75" customHeight="1">
      <c r="A12" s="168" t="s">
        <v>225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8"/>
      <c r="N12" s="109"/>
    </row>
    <row r="13" spans="1:14" ht="15">
      <c r="A13" s="107"/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10" t="s">
        <v>17</v>
      </c>
    </row>
    <row r="14" spans="1:14" ht="15.75">
      <c r="A14" s="160" t="s">
        <v>37</v>
      </c>
      <c r="B14" s="160" t="s">
        <v>86</v>
      </c>
      <c r="C14" s="165" t="s">
        <v>93</v>
      </c>
      <c r="D14" s="165"/>
      <c r="E14" s="165"/>
      <c r="F14" s="165"/>
      <c r="G14" s="165"/>
      <c r="H14" s="165"/>
      <c r="I14" s="161" t="s">
        <v>215</v>
      </c>
      <c r="J14" s="162"/>
      <c r="K14" s="162"/>
      <c r="L14" s="162"/>
      <c r="M14" s="162"/>
      <c r="N14" s="163"/>
    </row>
    <row r="15" spans="1:14" ht="15">
      <c r="A15" s="160"/>
      <c r="B15" s="160"/>
      <c r="C15" s="160" t="s">
        <v>21</v>
      </c>
      <c r="D15" s="160"/>
      <c r="E15" s="160" t="s">
        <v>22</v>
      </c>
      <c r="F15" s="160"/>
      <c r="G15" s="160" t="s">
        <v>23</v>
      </c>
      <c r="H15" s="160" t="s">
        <v>30</v>
      </c>
      <c r="I15" s="160" t="s">
        <v>21</v>
      </c>
      <c r="J15" s="160"/>
      <c r="K15" s="160" t="s">
        <v>22</v>
      </c>
      <c r="L15" s="160"/>
      <c r="M15" s="160" t="s">
        <v>23</v>
      </c>
      <c r="N15" s="160" t="s">
        <v>31</v>
      </c>
    </row>
    <row r="16" spans="1:14" ht="55.5" customHeight="1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</row>
    <row r="17" spans="1:14" ht="15.75">
      <c r="A17" s="103">
        <v>1</v>
      </c>
      <c r="B17" s="103">
        <v>2</v>
      </c>
      <c r="C17" s="165">
        <v>3</v>
      </c>
      <c r="D17" s="165"/>
      <c r="E17" s="165">
        <v>4</v>
      </c>
      <c r="F17" s="165"/>
      <c r="G17" s="102">
        <v>5</v>
      </c>
      <c r="H17" s="102">
        <v>6</v>
      </c>
      <c r="I17" s="165">
        <v>7</v>
      </c>
      <c r="J17" s="165"/>
      <c r="K17" s="165">
        <v>8</v>
      </c>
      <c r="L17" s="165"/>
      <c r="M17" s="102">
        <v>9</v>
      </c>
      <c r="N17" s="102">
        <v>10</v>
      </c>
    </row>
    <row r="18" spans="1:14" ht="69.75" customHeight="1">
      <c r="A18" s="103">
        <v>1</v>
      </c>
      <c r="B18" s="104" t="s">
        <v>141</v>
      </c>
      <c r="C18" s="158">
        <f>'Форма 2021-1'!H30</f>
        <v>3216595</v>
      </c>
      <c r="D18" s="158"/>
      <c r="E18" s="158">
        <f>'Форма 2021-1'!H38</f>
        <v>0</v>
      </c>
      <c r="F18" s="158"/>
      <c r="G18" s="111">
        <f>E18</f>
        <v>0</v>
      </c>
      <c r="H18" s="111">
        <f>C18+E18</f>
        <v>3216595</v>
      </c>
      <c r="I18" s="158">
        <f>'Форма 2021-1'!I30</f>
        <v>3441773</v>
      </c>
      <c r="J18" s="158"/>
      <c r="K18" s="158">
        <f>'Форма 2021-1'!I38</f>
        <v>0</v>
      </c>
      <c r="L18" s="158"/>
      <c r="M18" s="111">
        <f>K18</f>
        <v>0</v>
      </c>
      <c r="N18" s="111">
        <f>I18+K18</f>
        <v>3441773</v>
      </c>
    </row>
    <row r="19" spans="1:14" ht="15.75">
      <c r="A19" s="103"/>
      <c r="B19" s="103" t="s">
        <v>15</v>
      </c>
      <c r="C19" s="174">
        <f>C18</f>
        <v>3216595</v>
      </c>
      <c r="D19" s="174"/>
      <c r="E19" s="174">
        <f>E18</f>
        <v>0</v>
      </c>
      <c r="F19" s="174"/>
      <c r="G19" s="112">
        <f>G18</f>
        <v>0</v>
      </c>
      <c r="H19" s="112">
        <f>H18</f>
        <v>3216595</v>
      </c>
      <c r="I19" s="174">
        <f>I18</f>
        <v>3441773</v>
      </c>
      <c r="J19" s="174"/>
      <c r="K19" s="174">
        <f>K18</f>
        <v>0</v>
      </c>
      <c r="L19" s="174"/>
      <c r="M19" s="112">
        <f>M18</f>
        <v>0</v>
      </c>
      <c r="N19" s="112">
        <f>N18</f>
        <v>3441773</v>
      </c>
    </row>
    <row r="20" spans="1:14" ht="1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</row>
    <row r="21" spans="1:14" ht="15">
      <c r="A21" s="107"/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</row>
  </sheetData>
  <sheetProtection/>
  <mergeCells count="33">
    <mergeCell ref="A1:I1"/>
    <mergeCell ref="J1:M1"/>
    <mergeCell ref="A3:M3"/>
    <mergeCell ref="A5:A6"/>
    <mergeCell ref="B5:B6"/>
    <mergeCell ref="C5:F5"/>
    <mergeCell ref="G5:J5"/>
    <mergeCell ref="K5:N5"/>
    <mergeCell ref="A12:M12"/>
    <mergeCell ref="A14:A16"/>
    <mergeCell ref="B14:B16"/>
    <mergeCell ref="C14:H14"/>
    <mergeCell ref="I14:N14"/>
    <mergeCell ref="C15:D16"/>
    <mergeCell ref="E15:F16"/>
    <mergeCell ref="G15:G16"/>
    <mergeCell ref="H15:H16"/>
    <mergeCell ref="I15:J16"/>
    <mergeCell ref="K15:L16"/>
    <mergeCell ref="M15:M16"/>
    <mergeCell ref="N15:N16"/>
    <mergeCell ref="C17:D17"/>
    <mergeCell ref="E17:F17"/>
    <mergeCell ref="I17:J17"/>
    <mergeCell ref="K17:L17"/>
    <mergeCell ref="C19:D19"/>
    <mergeCell ref="E19:F19"/>
    <mergeCell ref="I19:J19"/>
    <mergeCell ref="K19:L19"/>
    <mergeCell ref="C18:D18"/>
    <mergeCell ref="E18:F18"/>
    <mergeCell ref="I18:J18"/>
    <mergeCell ref="K18:L18"/>
  </mergeCells>
  <printOptions/>
  <pageMargins left="0.7086614173228347" right="0.31496062992125984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U54"/>
  <sheetViews>
    <sheetView view="pageBreakPreview" zoomScaleSheetLayoutView="100" zoomScalePageLayoutView="0" workbookViewId="0" topLeftCell="A52">
      <selection activeCell="K9" sqref="K9"/>
    </sheetView>
  </sheetViews>
  <sheetFormatPr defaultColWidth="9.140625" defaultRowHeight="15"/>
  <cols>
    <col min="1" max="1" width="5.28125" style="0" customWidth="1"/>
    <col min="2" max="2" width="39.57421875" style="0" customWidth="1"/>
    <col min="3" max="3" width="9.57421875" style="0" customWidth="1"/>
    <col min="4" max="4" width="17.7109375" style="0" customWidth="1"/>
    <col min="5" max="5" width="14.7109375" style="0" customWidth="1"/>
    <col min="6" max="6" width="13.00390625" style="0" customWidth="1"/>
    <col min="7" max="7" width="14.00390625" style="0" customWidth="1"/>
    <col min="8" max="8" width="12.8515625" style="0" customWidth="1"/>
    <col min="9" max="9" width="12.7109375" style="0" customWidth="1"/>
    <col min="10" max="10" width="13.00390625" style="0" customWidth="1"/>
    <col min="11" max="11" width="13.57421875" style="0" customWidth="1"/>
    <col min="12" max="12" width="12.7109375" style="0" customWidth="1"/>
    <col min="13" max="13" width="13.28125" style="0" customWidth="1"/>
  </cols>
  <sheetData>
    <row r="1" spans="1:12" ht="15">
      <c r="A1" s="148" t="s">
        <v>98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ht="6.75" customHeight="1"/>
    <row r="3" spans="1:12" ht="15">
      <c r="A3" s="148" t="s">
        <v>226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ht="12.75" customHeight="1">
      <c r="M4" s="41" t="s">
        <v>17</v>
      </c>
    </row>
    <row r="5" spans="1:13" ht="15.75" customHeight="1">
      <c r="A5" s="130" t="s">
        <v>37</v>
      </c>
      <c r="B5" s="130" t="s">
        <v>38</v>
      </c>
      <c r="C5" s="177" t="s">
        <v>39</v>
      </c>
      <c r="D5" s="177" t="s">
        <v>40</v>
      </c>
      <c r="E5" s="130" t="s">
        <v>212</v>
      </c>
      <c r="F5" s="130"/>
      <c r="G5" s="130"/>
      <c r="H5" s="130" t="s">
        <v>213</v>
      </c>
      <c r="I5" s="130"/>
      <c r="J5" s="130"/>
      <c r="K5" s="160" t="s">
        <v>214</v>
      </c>
      <c r="L5" s="160"/>
      <c r="M5" s="160"/>
    </row>
    <row r="6" spans="1:13" ht="30" customHeight="1">
      <c r="A6" s="130"/>
      <c r="B6" s="130"/>
      <c r="C6" s="178"/>
      <c r="D6" s="178"/>
      <c r="E6" s="17" t="s">
        <v>21</v>
      </c>
      <c r="F6" s="17" t="s">
        <v>22</v>
      </c>
      <c r="G6" s="19" t="s">
        <v>45</v>
      </c>
      <c r="H6" s="17" t="s">
        <v>21</v>
      </c>
      <c r="I6" s="17" t="s">
        <v>22</v>
      </c>
      <c r="J6" s="17" t="s">
        <v>46</v>
      </c>
      <c r="K6" s="17" t="s">
        <v>21</v>
      </c>
      <c r="L6" s="17" t="s">
        <v>22</v>
      </c>
      <c r="M6" s="17" t="s">
        <v>32</v>
      </c>
    </row>
    <row r="7" spans="1:13" ht="15">
      <c r="A7" s="17">
        <v>1</v>
      </c>
      <c r="B7" s="19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7">
        <v>12</v>
      </c>
      <c r="M7" s="17">
        <v>13</v>
      </c>
    </row>
    <row r="8" spans="1:21" ht="15">
      <c r="A8" s="53">
        <v>1</v>
      </c>
      <c r="B8" s="64" t="s">
        <v>154</v>
      </c>
      <c r="C8" s="65"/>
      <c r="D8" s="65"/>
      <c r="E8" s="65"/>
      <c r="F8" s="65"/>
      <c r="G8" s="65"/>
      <c r="H8" s="66"/>
      <c r="I8" s="66"/>
      <c r="J8" s="66"/>
      <c r="K8" s="66"/>
      <c r="L8" s="66"/>
      <c r="M8" s="66"/>
      <c r="N8" s="56"/>
      <c r="O8" s="56"/>
      <c r="P8" s="57"/>
      <c r="Q8" s="57"/>
      <c r="R8" s="57"/>
      <c r="S8" s="57"/>
      <c r="T8" s="57"/>
      <c r="U8" s="57"/>
    </row>
    <row r="9" spans="1:21" ht="28.5">
      <c r="A9" s="54" t="s">
        <v>155</v>
      </c>
      <c r="B9" s="67" t="s">
        <v>156</v>
      </c>
      <c r="C9" s="68" t="s">
        <v>130</v>
      </c>
      <c r="D9" s="69" t="s">
        <v>192</v>
      </c>
      <c r="E9" s="72">
        <v>2322437</v>
      </c>
      <c r="F9" s="72">
        <v>0</v>
      </c>
      <c r="G9" s="72">
        <f>E9+F9</f>
        <v>2322437</v>
      </c>
      <c r="H9" s="72">
        <v>2593225</v>
      </c>
      <c r="I9" s="72">
        <v>0</v>
      </c>
      <c r="J9" s="72">
        <f>H9+I9</f>
        <v>2593225</v>
      </c>
      <c r="K9" s="72">
        <f>'Форма 2021-2 П.5'!K8</f>
        <v>3356515</v>
      </c>
      <c r="L9" s="101">
        <f>'Форма 2021-2 П.5'!L10</f>
        <v>0</v>
      </c>
      <c r="M9" s="72">
        <f>K9+L9</f>
        <v>3356515</v>
      </c>
      <c r="N9" s="58"/>
      <c r="O9" s="58"/>
      <c r="P9" s="58"/>
      <c r="Q9" s="59"/>
      <c r="R9" s="59"/>
      <c r="S9" s="59"/>
      <c r="T9" s="59"/>
      <c r="U9" s="57"/>
    </row>
    <row r="10" spans="1:21" ht="26.25">
      <c r="A10" s="54" t="s">
        <v>157</v>
      </c>
      <c r="B10" s="70" t="s">
        <v>158</v>
      </c>
      <c r="C10" s="71" t="s">
        <v>130</v>
      </c>
      <c r="D10" s="69" t="s">
        <v>192</v>
      </c>
      <c r="E10" s="92" t="s">
        <v>210</v>
      </c>
      <c r="F10" s="69">
        <v>14060</v>
      </c>
      <c r="G10" s="72">
        <f>F10</f>
        <v>14060</v>
      </c>
      <c r="H10" s="92" t="s">
        <v>210</v>
      </c>
      <c r="I10" s="72">
        <v>0</v>
      </c>
      <c r="J10" s="72">
        <f>I10</f>
        <v>0</v>
      </c>
      <c r="K10" s="92" t="s">
        <v>210</v>
      </c>
      <c r="L10" s="101">
        <f>L9</f>
        <v>0</v>
      </c>
      <c r="M10" s="72">
        <f>L10</f>
        <v>0</v>
      </c>
      <c r="N10" s="58"/>
      <c r="O10" s="58"/>
      <c r="P10" s="58"/>
      <c r="Q10" s="60"/>
      <c r="R10" s="60"/>
      <c r="S10" s="60"/>
      <c r="T10" s="60"/>
      <c r="U10" s="57"/>
    </row>
    <row r="11" spans="1:21" ht="15">
      <c r="A11" s="54" t="s">
        <v>159</v>
      </c>
      <c r="B11" s="67" t="s">
        <v>160</v>
      </c>
      <c r="C11" s="68" t="s">
        <v>190</v>
      </c>
      <c r="D11" s="69" t="s">
        <v>193</v>
      </c>
      <c r="E11" s="99">
        <v>7.5</v>
      </c>
      <c r="F11" s="69">
        <v>0</v>
      </c>
      <c r="G11" s="99">
        <f aca="true" t="shared" si="0" ref="G11:G27">E11+F11</f>
        <v>7.5</v>
      </c>
      <c r="H11" s="99">
        <v>9</v>
      </c>
      <c r="I11" s="72">
        <v>0</v>
      </c>
      <c r="J11" s="72">
        <f aca="true" t="shared" si="1" ref="J11:J27">H11+I11</f>
        <v>9</v>
      </c>
      <c r="K11" s="72">
        <v>9</v>
      </c>
      <c r="L11" s="72">
        <v>0</v>
      </c>
      <c r="M11" s="72">
        <f>K11+L11</f>
        <v>9</v>
      </c>
      <c r="N11" s="58"/>
      <c r="O11" s="58"/>
      <c r="P11" s="58"/>
      <c r="Q11" s="61"/>
      <c r="R11" s="61"/>
      <c r="S11" s="61"/>
      <c r="T11" s="61"/>
      <c r="U11" s="57"/>
    </row>
    <row r="12" spans="1:21" ht="15">
      <c r="A12" s="54" t="s">
        <v>161</v>
      </c>
      <c r="B12" s="67" t="s">
        <v>162</v>
      </c>
      <c r="C12" s="68" t="s">
        <v>190</v>
      </c>
      <c r="D12" s="69" t="s">
        <v>193</v>
      </c>
      <c r="E12" s="99">
        <v>6.5</v>
      </c>
      <c r="F12" s="69">
        <v>0</v>
      </c>
      <c r="G12" s="99">
        <f t="shared" si="0"/>
        <v>6.5</v>
      </c>
      <c r="H12" s="99">
        <v>8</v>
      </c>
      <c r="I12" s="72">
        <v>0</v>
      </c>
      <c r="J12" s="72">
        <f t="shared" si="1"/>
        <v>8</v>
      </c>
      <c r="K12" s="72">
        <v>8</v>
      </c>
      <c r="L12" s="72">
        <v>0</v>
      </c>
      <c r="M12" s="72">
        <f>K12+L12</f>
        <v>8</v>
      </c>
      <c r="N12" s="58"/>
      <c r="O12" s="58"/>
      <c r="P12" s="58"/>
      <c r="Q12" s="60"/>
      <c r="R12" s="60"/>
      <c r="S12" s="60"/>
      <c r="T12" s="60"/>
      <c r="U12" s="57"/>
    </row>
    <row r="13" spans="1:21" ht="15">
      <c r="A13" s="54" t="s">
        <v>163</v>
      </c>
      <c r="B13" s="67" t="s">
        <v>164</v>
      </c>
      <c r="C13" s="68" t="s">
        <v>190</v>
      </c>
      <c r="D13" s="69" t="s">
        <v>193</v>
      </c>
      <c r="E13" s="72">
        <v>1</v>
      </c>
      <c r="F13" s="69">
        <v>0</v>
      </c>
      <c r="G13" s="72">
        <f t="shared" si="0"/>
        <v>1</v>
      </c>
      <c r="H13" s="72">
        <v>1</v>
      </c>
      <c r="I13" s="72">
        <v>0</v>
      </c>
      <c r="J13" s="72">
        <f t="shared" si="1"/>
        <v>1</v>
      </c>
      <c r="K13" s="72">
        <v>1</v>
      </c>
      <c r="L13" s="72">
        <v>0</v>
      </c>
      <c r="M13" s="72">
        <f>K13+L13</f>
        <v>1</v>
      </c>
      <c r="N13" s="58"/>
      <c r="O13" s="58"/>
      <c r="P13" s="58"/>
      <c r="Q13" s="62"/>
      <c r="R13" s="62"/>
      <c r="S13" s="62"/>
      <c r="T13" s="62"/>
      <c r="U13" s="57"/>
    </row>
    <row r="14" spans="1:21" ht="15">
      <c r="A14" s="55" t="s">
        <v>165</v>
      </c>
      <c r="B14" s="73" t="s">
        <v>166</v>
      </c>
      <c r="C14" s="64"/>
      <c r="D14" s="65"/>
      <c r="E14" s="74"/>
      <c r="F14" s="65"/>
      <c r="G14" s="72">
        <f t="shared" si="0"/>
        <v>0</v>
      </c>
      <c r="H14" s="74"/>
      <c r="I14" s="74"/>
      <c r="J14" s="72">
        <f t="shared" si="1"/>
        <v>0</v>
      </c>
      <c r="K14" s="66"/>
      <c r="L14" s="66"/>
      <c r="M14" s="66"/>
      <c r="N14" s="56"/>
      <c r="O14" s="56"/>
      <c r="P14" s="56"/>
      <c r="Q14" s="62"/>
      <c r="R14" s="62"/>
      <c r="S14" s="62"/>
      <c r="T14" s="62"/>
      <c r="U14" s="57"/>
    </row>
    <row r="15" spans="1:21" ht="33.75" customHeight="1">
      <c r="A15" s="54" t="s">
        <v>167</v>
      </c>
      <c r="B15" s="67" t="s">
        <v>168</v>
      </c>
      <c r="C15" s="68" t="s">
        <v>190</v>
      </c>
      <c r="D15" s="69" t="s">
        <v>194</v>
      </c>
      <c r="E15" s="72">
        <v>893</v>
      </c>
      <c r="F15" s="69">
        <v>0</v>
      </c>
      <c r="G15" s="72">
        <f t="shared" si="0"/>
        <v>893</v>
      </c>
      <c r="H15" s="72">
        <v>890</v>
      </c>
      <c r="I15" s="72">
        <v>0</v>
      </c>
      <c r="J15" s="72">
        <f t="shared" si="1"/>
        <v>890</v>
      </c>
      <c r="K15" s="72">
        <v>890</v>
      </c>
      <c r="L15" s="72">
        <v>0</v>
      </c>
      <c r="M15" s="72">
        <f aca="true" t="shared" si="2" ref="M15:M27">K15+L15</f>
        <v>890</v>
      </c>
      <c r="N15" s="58"/>
      <c r="O15" s="58"/>
      <c r="P15" s="58"/>
      <c r="Q15" s="63"/>
      <c r="R15" s="63"/>
      <c r="S15" s="63"/>
      <c r="T15" s="63"/>
      <c r="U15" s="57"/>
    </row>
    <row r="16" spans="1:21" ht="32.25" customHeight="1">
      <c r="A16" s="54" t="s">
        <v>169</v>
      </c>
      <c r="B16" s="67" t="s">
        <v>170</v>
      </c>
      <c r="C16" s="68" t="s">
        <v>190</v>
      </c>
      <c r="D16" s="69" t="s">
        <v>194</v>
      </c>
      <c r="E16" s="72">
        <v>1151</v>
      </c>
      <c r="F16" s="69">
        <v>0</v>
      </c>
      <c r="G16" s="72">
        <f t="shared" si="0"/>
        <v>1151</v>
      </c>
      <c r="H16" s="72">
        <v>930</v>
      </c>
      <c r="I16" s="72">
        <v>0</v>
      </c>
      <c r="J16" s="72">
        <f t="shared" si="1"/>
        <v>930</v>
      </c>
      <c r="K16" s="72">
        <v>930</v>
      </c>
      <c r="L16" s="72">
        <v>0</v>
      </c>
      <c r="M16" s="72">
        <f t="shared" si="2"/>
        <v>930</v>
      </c>
      <c r="N16" s="58"/>
      <c r="O16" s="58"/>
      <c r="P16" s="58"/>
      <c r="Q16" s="60"/>
      <c r="R16" s="60"/>
      <c r="S16" s="60"/>
      <c r="T16" s="60"/>
      <c r="U16" s="57"/>
    </row>
    <row r="17" spans="1:21" ht="28.5">
      <c r="A17" s="54" t="s">
        <v>171</v>
      </c>
      <c r="B17" s="67" t="s">
        <v>172</v>
      </c>
      <c r="C17" s="68" t="s">
        <v>190</v>
      </c>
      <c r="D17" s="69" t="s">
        <v>194</v>
      </c>
      <c r="E17" s="72">
        <v>17</v>
      </c>
      <c r="F17" s="69">
        <v>0</v>
      </c>
      <c r="G17" s="72">
        <f t="shared" si="0"/>
        <v>17</v>
      </c>
      <c r="H17" s="72">
        <v>10</v>
      </c>
      <c r="I17" s="72">
        <v>0</v>
      </c>
      <c r="J17" s="72">
        <f t="shared" si="1"/>
        <v>10</v>
      </c>
      <c r="K17" s="72">
        <v>10</v>
      </c>
      <c r="L17" s="72">
        <v>0</v>
      </c>
      <c r="M17" s="72">
        <f t="shared" si="2"/>
        <v>10</v>
      </c>
      <c r="N17" s="58"/>
      <c r="O17" s="58"/>
      <c r="P17" s="58"/>
      <c r="Q17" s="60"/>
      <c r="R17" s="60"/>
      <c r="S17" s="60"/>
      <c r="T17" s="60"/>
      <c r="U17" s="57"/>
    </row>
    <row r="18" spans="1:21" ht="28.5">
      <c r="A18" s="54" t="s">
        <v>173</v>
      </c>
      <c r="B18" s="67" t="s">
        <v>174</v>
      </c>
      <c r="C18" s="68" t="s">
        <v>190</v>
      </c>
      <c r="D18" s="69" t="s">
        <v>194</v>
      </c>
      <c r="E18" s="72">
        <v>14</v>
      </c>
      <c r="F18" s="69">
        <v>0</v>
      </c>
      <c r="G18" s="72">
        <f t="shared" si="0"/>
        <v>14</v>
      </c>
      <c r="H18" s="72">
        <v>14</v>
      </c>
      <c r="I18" s="72">
        <v>0</v>
      </c>
      <c r="J18" s="72">
        <f t="shared" si="1"/>
        <v>14</v>
      </c>
      <c r="K18" s="72">
        <v>14</v>
      </c>
      <c r="L18" s="72">
        <v>0</v>
      </c>
      <c r="M18" s="72">
        <f t="shared" si="2"/>
        <v>14</v>
      </c>
      <c r="N18" s="58"/>
      <c r="O18" s="58"/>
      <c r="P18" s="58"/>
      <c r="Q18" s="60"/>
      <c r="R18" s="60"/>
      <c r="S18" s="60"/>
      <c r="T18" s="60"/>
      <c r="U18" s="57"/>
    </row>
    <row r="19" spans="1:21" ht="57">
      <c r="A19" s="54" t="s">
        <v>175</v>
      </c>
      <c r="B19" s="67" t="s">
        <v>207</v>
      </c>
      <c r="C19" s="68" t="s">
        <v>190</v>
      </c>
      <c r="D19" s="69" t="s">
        <v>194</v>
      </c>
      <c r="E19" s="94">
        <v>173</v>
      </c>
      <c r="F19" s="69">
        <v>0</v>
      </c>
      <c r="G19" s="72">
        <f t="shared" si="0"/>
        <v>173</v>
      </c>
      <c r="H19" s="72">
        <v>150</v>
      </c>
      <c r="I19" s="72">
        <v>0</v>
      </c>
      <c r="J19" s="72">
        <f t="shared" si="1"/>
        <v>150</v>
      </c>
      <c r="K19" s="72">
        <v>150</v>
      </c>
      <c r="L19" s="72">
        <v>0</v>
      </c>
      <c r="M19" s="72">
        <f t="shared" si="2"/>
        <v>150</v>
      </c>
      <c r="N19" s="58"/>
      <c r="O19" s="58"/>
      <c r="P19" s="58"/>
      <c r="Q19" s="60"/>
      <c r="R19" s="60"/>
      <c r="S19" s="60"/>
      <c r="T19" s="60"/>
      <c r="U19" s="57"/>
    </row>
    <row r="20" spans="1:21" ht="15">
      <c r="A20" s="55" t="s">
        <v>176</v>
      </c>
      <c r="B20" s="73" t="s">
        <v>177</v>
      </c>
      <c r="C20" s="64"/>
      <c r="D20" s="65"/>
      <c r="E20" s="66"/>
      <c r="F20" s="65"/>
      <c r="G20" s="72"/>
      <c r="H20" s="66"/>
      <c r="I20" s="74"/>
      <c r="J20" s="72"/>
      <c r="K20" s="66"/>
      <c r="L20" s="74"/>
      <c r="M20" s="72"/>
      <c r="N20" s="56"/>
      <c r="O20" s="56"/>
      <c r="P20" s="56"/>
      <c r="Q20" s="60"/>
      <c r="R20" s="60"/>
      <c r="S20" s="60"/>
      <c r="T20" s="60"/>
      <c r="U20" s="57"/>
    </row>
    <row r="21" spans="1:21" ht="28.5">
      <c r="A21" s="54" t="s">
        <v>178</v>
      </c>
      <c r="B21" s="67" t="s">
        <v>179</v>
      </c>
      <c r="C21" s="68" t="s">
        <v>190</v>
      </c>
      <c r="D21" s="69" t="s">
        <v>195</v>
      </c>
      <c r="E21" s="72">
        <v>119</v>
      </c>
      <c r="F21" s="69">
        <v>0</v>
      </c>
      <c r="G21" s="72">
        <f t="shared" si="0"/>
        <v>119</v>
      </c>
      <c r="H21" s="72">
        <v>103</v>
      </c>
      <c r="I21" s="72">
        <v>0</v>
      </c>
      <c r="J21" s="72">
        <f>H21+I21</f>
        <v>103</v>
      </c>
      <c r="K21" s="72">
        <v>103</v>
      </c>
      <c r="L21" s="72">
        <v>0</v>
      </c>
      <c r="M21" s="72">
        <f t="shared" si="2"/>
        <v>103</v>
      </c>
      <c r="N21" s="58"/>
      <c r="O21" s="58"/>
      <c r="P21" s="58"/>
      <c r="Q21" s="63"/>
      <c r="R21" s="63"/>
      <c r="S21" s="63"/>
      <c r="T21" s="63"/>
      <c r="U21" s="57"/>
    </row>
    <row r="22" spans="1:21" ht="28.5">
      <c r="A22" s="54" t="s">
        <v>180</v>
      </c>
      <c r="B22" s="67" t="s">
        <v>181</v>
      </c>
      <c r="C22" s="68" t="s">
        <v>190</v>
      </c>
      <c r="D22" s="69" t="s">
        <v>195</v>
      </c>
      <c r="E22" s="72">
        <v>2</v>
      </c>
      <c r="F22" s="69">
        <v>0</v>
      </c>
      <c r="G22" s="72">
        <f t="shared" si="0"/>
        <v>2</v>
      </c>
      <c r="H22" s="72">
        <v>1</v>
      </c>
      <c r="I22" s="72">
        <v>0</v>
      </c>
      <c r="J22" s="72">
        <f t="shared" si="1"/>
        <v>1</v>
      </c>
      <c r="K22" s="72">
        <v>1</v>
      </c>
      <c r="L22" s="72">
        <v>0</v>
      </c>
      <c r="M22" s="72">
        <f t="shared" si="2"/>
        <v>1</v>
      </c>
      <c r="N22" s="58"/>
      <c r="O22" s="58"/>
      <c r="P22" s="58"/>
      <c r="Q22" s="62"/>
      <c r="R22" s="62"/>
      <c r="S22" s="62"/>
      <c r="T22" s="62"/>
      <c r="U22" s="57"/>
    </row>
    <row r="23" spans="1:21" ht="28.5">
      <c r="A23" s="54" t="s">
        <v>182</v>
      </c>
      <c r="B23" s="67" t="s">
        <v>183</v>
      </c>
      <c r="C23" s="68" t="s">
        <v>190</v>
      </c>
      <c r="D23" s="69" t="s">
        <v>195</v>
      </c>
      <c r="E23" s="72">
        <v>2</v>
      </c>
      <c r="F23" s="69">
        <v>0</v>
      </c>
      <c r="G23" s="72">
        <f t="shared" si="0"/>
        <v>2</v>
      </c>
      <c r="H23" s="72">
        <v>2</v>
      </c>
      <c r="I23" s="72">
        <v>0</v>
      </c>
      <c r="J23" s="72">
        <f t="shared" si="1"/>
        <v>2</v>
      </c>
      <c r="K23" s="72">
        <v>2</v>
      </c>
      <c r="L23" s="72">
        <v>0</v>
      </c>
      <c r="M23" s="72">
        <f t="shared" si="2"/>
        <v>2</v>
      </c>
      <c r="N23" s="58"/>
      <c r="O23" s="58"/>
      <c r="P23" s="58"/>
      <c r="Q23" s="62"/>
      <c r="R23" s="62"/>
      <c r="S23" s="62"/>
      <c r="T23" s="62"/>
      <c r="U23" s="57"/>
    </row>
    <row r="24" spans="1:21" ht="59.25" customHeight="1">
      <c r="A24" s="54" t="s">
        <v>184</v>
      </c>
      <c r="B24" s="67" t="s">
        <v>207</v>
      </c>
      <c r="C24" s="68" t="s">
        <v>190</v>
      </c>
      <c r="D24" s="69" t="s">
        <v>195</v>
      </c>
      <c r="E24" s="72">
        <v>23</v>
      </c>
      <c r="F24" s="69">
        <v>0</v>
      </c>
      <c r="G24" s="72">
        <f t="shared" si="0"/>
        <v>23</v>
      </c>
      <c r="H24" s="72">
        <v>17</v>
      </c>
      <c r="I24" s="72">
        <v>0</v>
      </c>
      <c r="J24" s="72">
        <f t="shared" si="1"/>
        <v>17</v>
      </c>
      <c r="K24" s="72">
        <v>17</v>
      </c>
      <c r="L24" s="72">
        <v>0</v>
      </c>
      <c r="M24" s="72">
        <f t="shared" si="2"/>
        <v>17</v>
      </c>
      <c r="N24" s="58"/>
      <c r="O24" s="58"/>
      <c r="P24" s="58"/>
      <c r="Q24" s="62"/>
      <c r="R24" s="62"/>
      <c r="S24" s="62"/>
      <c r="T24" s="62"/>
      <c r="U24" s="57"/>
    </row>
    <row r="25" spans="1:21" ht="15">
      <c r="A25" s="55" t="s">
        <v>185</v>
      </c>
      <c r="B25" s="73" t="s">
        <v>186</v>
      </c>
      <c r="C25" s="64"/>
      <c r="D25" s="65"/>
      <c r="E25" s="74"/>
      <c r="F25" s="65"/>
      <c r="G25" s="72"/>
      <c r="H25" s="74"/>
      <c r="I25" s="74"/>
      <c r="J25" s="72"/>
      <c r="K25" s="74"/>
      <c r="L25" s="74"/>
      <c r="M25" s="72"/>
      <c r="N25" s="56"/>
      <c r="O25" s="56"/>
      <c r="P25" s="56"/>
      <c r="Q25" s="60"/>
      <c r="R25" s="60"/>
      <c r="S25" s="60"/>
      <c r="T25" s="60"/>
      <c r="U25" s="57"/>
    </row>
    <row r="26" spans="1:21" ht="28.5">
      <c r="A26" s="54" t="s">
        <v>187</v>
      </c>
      <c r="B26" s="67" t="s">
        <v>188</v>
      </c>
      <c r="C26" s="68" t="s">
        <v>191</v>
      </c>
      <c r="D26" s="69" t="s">
        <v>195</v>
      </c>
      <c r="E26" s="72">
        <v>100</v>
      </c>
      <c r="F26" s="69">
        <v>0</v>
      </c>
      <c r="G26" s="72">
        <f t="shared" si="0"/>
        <v>100</v>
      </c>
      <c r="H26" s="72">
        <v>100</v>
      </c>
      <c r="I26" s="72">
        <v>0</v>
      </c>
      <c r="J26" s="72">
        <f t="shared" si="1"/>
        <v>100</v>
      </c>
      <c r="K26" s="72">
        <v>100</v>
      </c>
      <c r="L26" s="72">
        <v>0</v>
      </c>
      <c r="M26" s="72">
        <f t="shared" si="2"/>
        <v>100</v>
      </c>
      <c r="N26" s="58"/>
      <c r="O26" s="58"/>
      <c r="P26" s="58"/>
      <c r="Q26" s="63"/>
      <c r="R26" s="63"/>
      <c r="S26" s="63"/>
      <c r="T26" s="63"/>
      <c r="U26" s="57"/>
    </row>
    <row r="27" spans="1:21" ht="57">
      <c r="A27" s="54" t="s">
        <v>189</v>
      </c>
      <c r="B27" s="67" t="s">
        <v>208</v>
      </c>
      <c r="C27" s="68" t="s">
        <v>191</v>
      </c>
      <c r="D27" s="69" t="s">
        <v>195</v>
      </c>
      <c r="E27" s="72">
        <v>100</v>
      </c>
      <c r="F27" s="69">
        <v>0</v>
      </c>
      <c r="G27" s="72">
        <f t="shared" si="0"/>
        <v>100</v>
      </c>
      <c r="H27" s="72">
        <v>100</v>
      </c>
      <c r="I27" s="72">
        <v>0</v>
      </c>
      <c r="J27" s="72">
        <f t="shared" si="1"/>
        <v>100</v>
      </c>
      <c r="K27" s="72">
        <v>100</v>
      </c>
      <c r="L27" s="72">
        <v>0</v>
      </c>
      <c r="M27" s="72">
        <f t="shared" si="2"/>
        <v>100</v>
      </c>
      <c r="N27" s="58"/>
      <c r="O27" s="58"/>
      <c r="P27" s="58"/>
      <c r="Q27" s="60"/>
      <c r="R27" s="60"/>
      <c r="S27" s="60"/>
      <c r="T27" s="60"/>
      <c r="U27" s="57"/>
    </row>
    <row r="28" spans="3:21" ht="6" customHeight="1"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60"/>
      <c r="O28" s="60"/>
      <c r="P28" s="60"/>
      <c r="Q28" s="60"/>
      <c r="R28" s="60"/>
      <c r="S28" s="60"/>
      <c r="T28" s="60"/>
      <c r="U28" s="57"/>
    </row>
    <row r="29" spans="1:21" ht="15.75" customHeight="1">
      <c r="A29" s="180" t="s">
        <v>227</v>
      </c>
      <c r="B29" s="180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76"/>
      <c r="N29" s="57"/>
      <c r="O29" s="57"/>
      <c r="P29" s="57"/>
      <c r="Q29" s="57"/>
      <c r="R29" s="57"/>
      <c r="S29" s="57"/>
      <c r="T29" s="57"/>
      <c r="U29" s="57"/>
    </row>
    <row r="30" ht="15">
      <c r="M30" s="41" t="s">
        <v>17</v>
      </c>
    </row>
    <row r="31" spans="1:13" ht="15.75">
      <c r="A31" s="130" t="s">
        <v>37</v>
      </c>
      <c r="B31" s="130" t="s">
        <v>38</v>
      </c>
      <c r="C31" s="177" t="s">
        <v>39</v>
      </c>
      <c r="D31" s="177" t="s">
        <v>40</v>
      </c>
      <c r="E31" s="165" t="s">
        <v>93</v>
      </c>
      <c r="F31" s="165"/>
      <c r="G31" s="165"/>
      <c r="H31" s="165"/>
      <c r="I31" s="165"/>
      <c r="J31" s="162" t="s">
        <v>215</v>
      </c>
      <c r="K31" s="162"/>
      <c r="L31" s="162"/>
      <c r="M31" s="163"/>
    </row>
    <row r="32" spans="1:13" ht="15.75" customHeight="1">
      <c r="A32" s="130"/>
      <c r="B32" s="130"/>
      <c r="C32" s="179"/>
      <c r="D32" s="179"/>
      <c r="E32" s="170" t="s">
        <v>21</v>
      </c>
      <c r="F32" s="170"/>
      <c r="G32" s="181" t="s">
        <v>22</v>
      </c>
      <c r="H32" s="182"/>
      <c r="I32" s="170" t="s">
        <v>45</v>
      </c>
      <c r="J32" s="170" t="s">
        <v>21</v>
      </c>
      <c r="K32" s="170" t="s">
        <v>22</v>
      </c>
      <c r="L32" s="170"/>
      <c r="M32" s="170" t="s">
        <v>92</v>
      </c>
    </row>
    <row r="33" spans="1:13" ht="10.5" customHeight="1">
      <c r="A33" s="130"/>
      <c r="B33" s="130"/>
      <c r="C33" s="178"/>
      <c r="D33" s="178"/>
      <c r="E33" s="170"/>
      <c r="F33" s="170"/>
      <c r="G33" s="183"/>
      <c r="H33" s="184"/>
      <c r="I33" s="170"/>
      <c r="J33" s="170"/>
      <c r="K33" s="170"/>
      <c r="L33" s="170"/>
      <c r="M33" s="170"/>
    </row>
    <row r="34" spans="1:13" ht="15.75">
      <c r="A34" s="17">
        <v>1</v>
      </c>
      <c r="B34" s="17">
        <v>2</v>
      </c>
      <c r="C34" s="17">
        <v>3</v>
      </c>
      <c r="D34" s="17">
        <v>4</v>
      </c>
      <c r="E34" s="169">
        <v>5</v>
      </c>
      <c r="F34" s="169"/>
      <c r="G34" s="171">
        <v>6</v>
      </c>
      <c r="H34" s="173"/>
      <c r="I34" s="20">
        <v>7</v>
      </c>
      <c r="J34" s="20">
        <v>8</v>
      </c>
      <c r="K34" s="169">
        <v>9</v>
      </c>
      <c r="L34" s="169"/>
      <c r="M34" s="20">
        <v>10</v>
      </c>
    </row>
    <row r="35" spans="1:13" ht="15.75">
      <c r="A35" s="53">
        <v>1</v>
      </c>
      <c r="B35" s="64" t="s">
        <v>154</v>
      </c>
      <c r="C35" s="65"/>
      <c r="D35" s="65"/>
      <c r="E35" s="44"/>
      <c r="F35" s="45"/>
      <c r="G35" s="44"/>
      <c r="H35" s="45"/>
      <c r="I35" s="46"/>
      <c r="J35" s="46"/>
      <c r="K35" s="44"/>
      <c r="L35" s="45"/>
      <c r="M35" s="46"/>
    </row>
    <row r="36" spans="1:13" ht="27" customHeight="1">
      <c r="A36" s="54" t="s">
        <v>155</v>
      </c>
      <c r="B36" s="67" t="s">
        <v>156</v>
      </c>
      <c r="C36" s="68" t="s">
        <v>130</v>
      </c>
      <c r="D36" s="69" t="s">
        <v>192</v>
      </c>
      <c r="E36" s="175">
        <v>3216595</v>
      </c>
      <c r="F36" s="176"/>
      <c r="G36" s="175">
        <v>0</v>
      </c>
      <c r="H36" s="176"/>
      <c r="I36" s="83">
        <f>E36+G36</f>
        <v>3216595</v>
      </c>
      <c r="J36" s="83">
        <v>3441773</v>
      </c>
      <c r="K36" s="175">
        <v>0</v>
      </c>
      <c r="L36" s="176"/>
      <c r="M36" s="83">
        <f>J36+K36</f>
        <v>3441773</v>
      </c>
    </row>
    <row r="37" spans="1:13" ht="26.25">
      <c r="A37" s="54" t="s">
        <v>157</v>
      </c>
      <c r="B37" s="70" t="s">
        <v>158</v>
      </c>
      <c r="C37" s="71" t="s">
        <v>130</v>
      </c>
      <c r="D37" s="69"/>
      <c r="E37" s="175" t="s">
        <v>210</v>
      </c>
      <c r="F37" s="176"/>
      <c r="G37" s="175">
        <v>0</v>
      </c>
      <c r="H37" s="176"/>
      <c r="I37" s="83">
        <v>0</v>
      </c>
      <c r="J37" s="83" t="s">
        <v>210</v>
      </c>
      <c r="K37" s="175">
        <v>0</v>
      </c>
      <c r="L37" s="176"/>
      <c r="M37" s="83"/>
    </row>
    <row r="38" spans="1:13" ht="15.75">
      <c r="A38" s="54" t="s">
        <v>159</v>
      </c>
      <c r="B38" s="67" t="s">
        <v>160</v>
      </c>
      <c r="C38" s="68" t="s">
        <v>190</v>
      </c>
      <c r="D38" s="69" t="s">
        <v>193</v>
      </c>
      <c r="E38" s="171">
        <v>9</v>
      </c>
      <c r="F38" s="173"/>
      <c r="G38" s="175">
        <v>0</v>
      </c>
      <c r="H38" s="176"/>
      <c r="I38" s="86">
        <f>E38</f>
        <v>9</v>
      </c>
      <c r="J38" s="88">
        <v>9</v>
      </c>
      <c r="K38" s="175">
        <v>0</v>
      </c>
      <c r="L38" s="176"/>
      <c r="M38" s="83">
        <f>J38</f>
        <v>9</v>
      </c>
    </row>
    <row r="39" spans="1:13" ht="15.75">
      <c r="A39" s="54" t="s">
        <v>161</v>
      </c>
      <c r="B39" s="67" t="s">
        <v>162</v>
      </c>
      <c r="C39" s="68" t="s">
        <v>190</v>
      </c>
      <c r="D39" s="69" t="s">
        <v>193</v>
      </c>
      <c r="E39" s="171">
        <v>8</v>
      </c>
      <c r="F39" s="173"/>
      <c r="G39" s="175">
        <v>0</v>
      </c>
      <c r="H39" s="176"/>
      <c r="I39" s="86">
        <f>E39</f>
        <v>8</v>
      </c>
      <c r="J39" s="88">
        <v>8</v>
      </c>
      <c r="K39" s="175">
        <v>0</v>
      </c>
      <c r="L39" s="176"/>
      <c r="M39" s="83">
        <f>J39</f>
        <v>8</v>
      </c>
    </row>
    <row r="40" spans="1:13" ht="15.75">
      <c r="A40" s="54" t="s">
        <v>163</v>
      </c>
      <c r="B40" s="67" t="s">
        <v>164</v>
      </c>
      <c r="C40" s="68" t="s">
        <v>190</v>
      </c>
      <c r="D40" s="69" t="s">
        <v>193</v>
      </c>
      <c r="E40" s="171">
        <v>1</v>
      </c>
      <c r="F40" s="173"/>
      <c r="G40" s="175">
        <v>0</v>
      </c>
      <c r="H40" s="176"/>
      <c r="I40" s="86">
        <f>E40</f>
        <v>1</v>
      </c>
      <c r="J40" s="88">
        <v>1</v>
      </c>
      <c r="K40" s="175">
        <v>0</v>
      </c>
      <c r="L40" s="176"/>
      <c r="M40" s="83">
        <f>J40</f>
        <v>1</v>
      </c>
    </row>
    <row r="41" spans="1:13" ht="15.75">
      <c r="A41" s="55" t="s">
        <v>165</v>
      </c>
      <c r="B41" s="73" t="s">
        <v>166</v>
      </c>
      <c r="C41" s="64"/>
      <c r="D41" s="65"/>
      <c r="E41" s="171"/>
      <c r="F41" s="173"/>
      <c r="G41" s="175"/>
      <c r="H41" s="176"/>
      <c r="I41" s="86"/>
      <c r="J41" s="89"/>
      <c r="K41" s="175"/>
      <c r="L41" s="176"/>
      <c r="M41" s="46"/>
    </row>
    <row r="42" spans="1:13" ht="28.5">
      <c r="A42" s="54" t="s">
        <v>167</v>
      </c>
      <c r="B42" s="67" t="s">
        <v>168</v>
      </c>
      <c r="C42" s="68" t="s">
        <v>190</v>
      </c>
      <c r="D42" s="69" t="s">
        <v>194</v>
      </c>
      <c r="E42" s="171">
        <v>890</v>
      </c>
      <c r="F42" s="173"/>
      <c r="G42" s="175">
        <v>0</v>
      </c>
      <c r="H42" s="176"/>
      <c r="I42" s="86">
        <f>E42</f>
        <v>890</v>
      </c>
      <c r="J42" s="88">
        <v>890</v>
      </c>
      <c r="K42" s="175">
        <v>0</v>
      </c>
      <c r="L42" s="176"/>
      <c r="M42" s="83">
        <f>J42</f>
        <v>890</v>
      </c>
    </row>
    <row r="43" spans="1:13" ht="16.5" customHeight="1">
      <c r="A43" s="54" t="s">
        <v>169</v>
      </c>
      <c r="B43" s="67" t="s">
        <v>170</v>
      </c>
      <c r="C43" s="68" t="s">
        <v>190</v>
      </c>
      <c r="D43" s="69" t="s">
        <v>194</v>
      </c>
      <c r="E43" s="171">
        <v>930</v>
      </c>
      <c r="F43" s="173"/>
      <c r="G43" s="175">
        <v>0</v>
      </c>
      <c r="H43" s="176"/>
      <c r="I43" s="86">
        <f>E43</f>
        <v>930</v>
      </c>
      <c r="J43" s="88">
        <v>930</v>
      </c>
      <c r="K43" s="175">
        <v>0</v>
      </c>
      <c r="L43" s="176"/>
      <c r="M43" s="83">
        <f>J43</f>
        <v>930</v>
      </c>
    </row>
    <row r="44" spans="1:13" ht="28.5">
      <c r="A44" s="54" t="s">
        <v>171</v>
      </c>
      <c r="B44" s="67" t="s">
        <v>172</v>
      </c>
      <c r="C44" s="68" t="s">
        <v>190</v>
      </c>
      <c r="D44" s="69" t="s">
        <v>194</v>
      </c>
      <c r="E44" s="171">
        <v>10</v>
      </c>
      <c r="F44" s="173"/>
      <c r="G44" s="175">
        <v>0</v>
      </c>
      <c r="H44" s="176"/>
      <c r="I44" s="86">
        <f>E44</f>
        <v>10</v>
      </c>
      <c r="J44" s="88">
        <v>10</v>
      </c>
      <c r="K44" s="175">
        <v>0</v>
      </c>
      <c r="L44" s="176"/>
      <c r="M44" s="83">
        <f>J44</f>
        <v>10</v>
      </c>
    </row>
    <row r="45" spans="1:13" ht="27" customHeight="1">
      <c r="A45" s="54" t="s">
        <v>173</v>
      </c>
      <c r="B45" s="67" t="s">
        <v>174</v>
      </c>
      <c r="C45" s="68" t="s">
        <v>190</v>
      </c>
      <c r="D45" s="69" t="s">
        <v>194</v>
      </c>
      <c r="E45" s="171">
        <v>14</v>
      </c>
      <c r="F45" s="173"/>
      <c r="G45" s="175">
        <v>0</v>
      </c>
      <c r="H45" s="176"/>
      <c r="I45" s="86">
        <f>E45</f>
        <v>14</v>
      </c>
      <c r="J45" s="88">
        <v>14</v>
      </c>
      <c r="K45" s="175">
        <v>0</v>
      </c>
      <c r="L45" s="176"/>
      <c r="M45" s="83">
        <f>J45</f>
        <v>14</v>
      </c>
    </row>
    <row r="46" spans="1:13" ht="72" customHeight="1">
      <c r="A46" s="54" t="s">
        <v>175</v>
      </c>
      <c r="B46" s="67" t="s">
        <v>207</v>
      </c>
      <c r="C46" s="68" t="s">
        <v>190</v>
      </c>
      <c r="D46" s="69" t="s">
        <v>194</v>
      </c>
      <c r="E46" s="171">
        <v>150</v>
      </c>
      <c r="F46" s="173"/>
      <c r="G46" s="175">
        <v>0</v>
      </c>
      <c r="H46" s="176"/>
      <c r="I46" s="86">
        <f>E46</f>
        <v>150</v>
      </c>
      <c r="J46" s="88">
        <v>150</v>
      </c>
      <c r="K46" s="175">
        <v>0</v>
      </c>
      <c r="L46" s="176"/>
      <c r="M46" s="83">
        <f>J46</f>
        <v>150</v>
      </c>
    </row>
    <row r="47" spans="1:13" ht="15.75">
      <c r="A47" s="55" t="s">
        <v>176</v>
      </c>
      <c r="B47" s="73" t="s">
        <v>177</v>
      </c>
      <c r="C47" s="64"/>
      <c r="D47" s="65"/>
      <c r="E47" s="171"/>
      <c r="F47" s="173"/>
      <c r="G47" s="175"/>
      <c r="H47" s="176"/>
      <c r="I47" s="86"/>
      <c r="J47" s="90"/>
      <c r="K47" s="175"/>
      <c r="L47" s="176"/>
      <c r="M47" s="46"/>
    </row>
    <row r="48" spans="1:13" ht="29.25" customHeight="1">
      <c r="A48" s="54" t="s">
        <v>178</v>
      </c>
      <c r="B48" s="67" t="s">
        <v>179</v>
      </c>
      <c r="C48" s="68" t="s">
        <v>190</v>
      </c>
      <c r="D48" s="69" t="s">
        <v>195</v>
      </c>
      <c r="E48" s="171">
        <v>103</v>
      </c>
      <c r="F48" s="173"/>
      <c r="G48" s="175">
        <v>0</v>
      </c>
      <c r="H48" s="176"/>
      <c r="I48" s="86">
        <f>E48</f>
        <v>103</v>
      </c>
      <c r="J48" s="88">
        <v>103</v>
      </c>
      <c r="K48" s="175">
        <v>0</v>
      </c>
      <c r="L48" s="176"/>
      <c r="M48" s="83">
        <f>J48</f>
        <v>103</v>
      </c>
    </row>
    <row r="49" spans="1:13" ht="30" customHeight="1">
      <c r="A49" s="54" t="s">
        <v>180</v>
      </c>
      <c r="B49" s="67" t="s">
        <v>181</v>
      </c>
      <c r="C49" s="68" t="s">
        <v>190</v>
      </c>
      <c r="D49" s="69" t="s">
        <v>195</v>
      </c>
      <c r="E49" s="171">
        <v>1</v>
      </c>
      <c r="F49" s="173"/>
      <c r="G49" s="175">
        <v>0</v>
      </c>
      <c r="H49" s="176"/>
      <c r="I49" s="86">
        <f>E49</f>
        <v>1</v>
      </c>
      <c r="J49" s="88">
        <v>1</v>
      </c>
      <c r="K49" s="175">
        <v>0</v>
      </c>
      <c r="L49" s="176"/>
      <c r="M49" s="83">
        <f>J49</f>
        <v>1</v>
      </c>
    </row>
    <row r="50" spans="1:13" ht="28.5">
      <c r="A50" s="54" t="s">
        <v>182</v>
      </c>
      <c r="B50" s="67" t="s">
        <v>183</v>
      </c>
      <c r="C50" s="68" t="s">
        <v>190</v>
      </c>
      <c r="D50" s="69" t="s">
        <v>195</v>
      </c>
      <c r="E50" s="171">
        <v>2</v>
      </c>
      <c r="F50" s="173"/>
      <c r="G50" s="175">
        <v>0</v>
      </c>
      <c r="H50" s="176"/>
      <c r="I50" s="86">
        <f>E50</f>
        <v>2</v>
      </c>
      <c r="J50" s="88">
        <v>2</v>
      </c>
      <c r="K50" s="175">
        <v>0</v>
      </c>
      <c r="L50" s="176"/>
      <c r="M50" s="83">
        <f>J50</f>
        <v>2</v>
      </c>
    </row>
    <row r="51" spans="1:13" ht="60" customHeight="1">
      <c r="A51" s="54" t="s">
        <v>184</v>
      </c>
      <c r="B51" s="67" t="s">
        <v>207</v>
      </c>
      <c r="C51" s="68" t="s">
        <v>190</v>
      </c>
      <c r="D51" s="69" t="s">
        <v>195</v>
      </c>
      <c r="E51" s="171">
        <v>17</v>
      </c>
      <c r="F51" s="173"/>
      <c r="G51" s="175">
        <v>0</v>
      </c>
      <c r="H51" s="176"/>
      <c r="I51" s="86">
        <f>E51</f>
        <v>17</v>
      </c>
      <c r="J51" s="88">
        <v>17</v>
      </c>
      <c r="K51" s="175">
        <v>0</v>
      </c>
      <c r="L51" s="176"/>
      <c r="M51" s="83">
        <f>J51</f>
        <v>17</v>
      </c>
    </row>
    <row r="52" spans="1:13" ht="15.75">
      <c r="A52" s="55" t="s">
        <v>185</v>
      </c>
      <c r="B52" s="73" t="s">
        <v>186</v>
      </c>
      <c r="C52" s="64"/>
      <c r="D52" s="65"/>
      <c r="E52" s="171"/>
      <c r="F52" s="173"/>
      <c r="G52" s="175"/>
      <c r="H52" s="176"/>
      <c r="I52" s="86"/>
      <c r="J52" s="89"/>
      <c r="K52" s="175"/>
      <c r="L52" s="176"/>
      <c r="M52" s="46"/>
    </row>
    <row r="53" spans="1:13" ht="28.5">
      <c r="A53" s="54" t="s">
        <v>187</v>
      </c>
      <c r="B53" s="67" t="s">
        <v>188</v>
      </c>
      <c r="C53" s="68" t="s">
        <v>191</v>
      </c>
      <c r="D53" s="69" t="s">
        <v>195</v>
      </c>
      <c r="E53" s="171">
        <v>100</v>
      </c>
      <c r="F53" s="173"/>
      <c r="G53" s="175">
        <v>0</v>
      </c>
      <c r="H53" s="176"/>
      <c r="I53" s="86">
        <f>E53</f>
        <v>100</v>
      </c>
      <c r="J53" s="88">
        <v>100</v>
      </c>
      <c r="K53" s="175">
        <v>0</v>
      </c>
      <c r="L53" s="176"/>
      <c r="M53" s="83">
        <f>J53</f>
        <v>100</v>
      </c>
    </row>
    <row r="54" spans="1:13" ht="60" customHeight="1">
      <c r="A54" s="54" t="s">
        <v>189</v>
      </c>
      <c r="B54" s="67" t="s">
        <v>208</v>
      </c>
      <c r="C54" s="68" t="s">
        <v>191</v>
      </c>
      <c r="D54" s="69" t="s">
        <v>195</v>
      </c>
      <c r="E54" s="171">
        <v>100</v>
      </c>
      <c r="F54" s="173"/>
      <c r="G54" s="175">
        <v>0</v>
      </c>
      <c r="H54" s="176"/>
      <c r="I54" s="86">
        <f>E54</f>
        <v>100</v>
      </c>
      <c r="J54" s="88">
        <v>100</v>
      </c>
      <c r="K54" s="175">
        <v>0</v>
      </c>
      <c r="L54" s="176"/>
      <c r="M54" s="83">
        <f>J54</f>
        <v>100</v>
      </c>
    </row>
  </sheetData>
  <sheetProtection/>
  <mergeCells count="83">
    <mergeCell ref="C5:C6"/>
    <mergeCell ref="G32:H33"/>
    <mergeCell ref="C31:C33"/>
    <mergeCell ref="A1:I1"/>
    <mergeCell ref="J1:L1"/>
    <mergeCell ref="A3:L3"/>
    <mergeCell ref="A5:A6"/>
    <mergeCell ref="B5:B6"/>
    <mergeCell ref="E5:G5"/>
    <mergeCell ref="H5:J5"/>
    <mergeCell ref="I32:I33"/>
    <mergeCell ref="J32:J33"/>
    <mergeCell ref="A29:L29"/>
    <mergeCell ref="A31:A33"/>
    <mergeCell ref="B31:B33"/>
    <mergeCell ref="E31:I31"/>
    <mergeCell ref="D5:D6"/>
    <mergeCell ref="D31:D33"/>
    <mergeCell ref="K32:L33"/>
    <mergeCell ref="J31:M31"/>
    <mergeCell ref="M32:M33"/>
    <mergeCell ref="E34:F34"/>
    <mergeCell ref="G34:H34"/>
    <mergeCell ref="K34:L34"/>
    <mergeCell ref="E32:F33"/>
    <mergeCell ref="K5:M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G47:H47"/>
    <mergeCell ref="E42:F42"/>
    <mergeCell ref="G42:H42"/>
    <mergeCell ref="E43:F43"/>
    <mergeCell ref="G43:H43"/>
    <mergeCell ref="E44:F44"/>
    <mergeCell ref="G44:H44"/>
    <mergeCell ref="G48:H48"/>
    <mergeCell ref="E49:F49"/>
    <mergeCell ref="G49:H49"/>
    <mergeCell ref="E50:F50"/>
    <mergeCell ref="G50:H50"/>
    <mergeCell ref="E45:F45"/>
    <mergeCell ref="G45:H45"/>
    <mergeCell ref="E46:F46"/>
    <mergeCell ref="G46:H46"/>
    <mergeCell ref="E47:F47"/>
    <mergeCell ref="E54:F54"/>
    <mergeCell ref="G54:H54"/>
    <mergeCell ref="K36:L36"/>
    <mergeCell ref="E51:F51"/>
    <mergeCell ref="G51:H51"/>
    <mergeCell ref="E52:F52"/>
    <mergeCell ref="G52:H52"/>
    <mergeCell ref="E53:F53"/>
    <mergeCell ref="G53:H53"/>
    <mergeCell ref="E48:F48"/>
    <mergeCell ref="K37:L37"/>
    <mergeCell ref="K38:L38"/>
    <mergeCell ref="K39:L39"/>
    <mergeCell ref="K40:L40"/>
    <mergeCell ref="K41:L41"/>
    <mergeCell ref="K42:L42"/>
    <mergeCell ref="K43:L43"/>
    <mergeCell ref="K44:L44"/>
    <mergeCell ref="K45:L45"/>
    <mergeCell ref="K46:L46"/>
    <mergeCell ref="K47:L47"/>
    <mergeCell ref="K48:L48"/>
    <mergeCell ref="K49:L49"/>
    <mergeCell ref="K50:L50"/>
    <mergeCell ref="K51:L51"/>
    <mergeCell ref="K52:L52"/>
    <mergeCell ref="K53:L53"/>
    <mergeCell ref="K54:L54"/>
  </mergeCells>
  <conditionalFormatting sqref="B10 B8">
    <cfRule type="cellIs" priority="37" dxfId="37" operator="equal" stopIfTrue="1">
      <formula>$G7</formula>
    </cfRule>
  </conditionalFormatting>
  <conditionalFormatting sqref="B11">
    <cfRule type="cellIs" priority="53" dxfId="37" operator="equal" stopIfTrue="1">
      <formula>$G10</formula>
    </cfRule>
  </conditionalFormatting>
  <conditionalFormatting sqref="B9 B12">
    <cfRule type="cellIs" priority="52" dxfId="37" operator="equal" stopIfTrue="1">
      <formula>$G9</formula>
    </cfRule>
  </conditionalFormatting>
  <conditionalFormatting sqref="B14">
    <cfRule type="cellIs" priority="51" dxfId="37" operator="equal" stopIfTrue="1">
      <formula>$G12</formula>
    </cfRule>
  </conditionalFormatting>
  <conditionalFormatting sqref="B18">
    <cfRule type="cellIs" priority="50" dxfId="37" operator="equal" stopIfTrue="1">
      <formula>$G15</formula>
    </cfRule>
  </conditionalFormatting>
  <conditionalFormatting sqref="B20">
    <cfRule type="cellIs" priority="49" dxfId="37" operator="equal" stopIfTrue="1">
      <formula>$G19</formula>
    </cfRule>
  </conditionalFormatting>
  <conditionalFormatting sqref="B25">
    <cfRule type="cellIs" priority="48" dxfId="37" operator="equal" stopIfTrue="1">
      <formula>$G24</formula>
    </cfRule>
  </conditionalFormatting>
  <conditionalFormatting sqref="B26">
    <cfRule type="cellIs" priority="47" dxfId="37" operator="equal" stopIfTrue="1">
      <formula>$G26</formula>
    </cfRule>
  </conditionalFormatting>
  <conditionalFormatting sqref="B15">
    <cfRule type="cellIs" priority="46" dxfId="37" operator="equal" stopIfTrue="1">
      <formula>$G12</formula>
    </cfRule>
  </conditionalFormatting>
  <conditionalFormatting sqref="B17">
    <cfRule type="cellIs" priority="45" dxfId="37" operator="equal" stopIfTrue="1">
      <formula>$G12</formula>
    </cfRule>
  </conditionalFormatting>
  <conditionalFormatting sqref="B21">
    <cfRule type="cellIs" priority="44" dxfId="37" operator="equal" stopIfTrue="1">
      <formula>$G18</formula>
    </cfRule>
  </conditionalFormatting>
  <conditionalFormatting sqref="B23">
    <cfRule type="cellIs" priority="43" dxfId="37" operator="equal" stopIfTrue="1">
      <formula>$G21</formula>
    </cfRule>
  </conditionalFormatting>
  <conditionalFormatting sqref="B22">
    <cfRule type="cellIs" priority="42" dxfId="37" operator="equal" stopIfTrue="1">
      <formula>$G16</formula>
    </cfRule>
  </conditionalFormatting>
  <conditionalFormatting sqref="B13">
    <cfRule type="cellIs" priority="54" dxfId="37" operator="equal" stopIfTrue="1">
      <formula>'Форма 2021-2 П.8'!#REF!</formula>
    </cfRule>
  </conditionalFormatting>
  <conditionalFormatting sqref="B19">
    <cfRule type="cellIs" priority="41" dxfId="37" operator="equal" stopIfTrue="1">
      <formula>$G16</formula>
    </cfRule>
  </conditionalFormatting>
  <conditionalFormatting sqref="B16">
    <cfRule type="cellIs" priority="40" dxfId="37" operator="equal" stopIfTrue="1">
      <formula>$G13</formula>
    </cfRule>
  </conditionalFormatting>
  <conditionalFormatting sqref="B24">
    <cfRule type="cellIs" priority="39" dxfId="37" operator="equal" stopIfTrue="1">
      <formula>$G21</formula>
    </cfRule>
  </conditionalFormatting>
  <conditionalFormatting sqref="B27">
    <cfRule type="cellIs" priority="38" dxfId="37" operator="equal" stopIfTrue="1">
      <formula>$G24</formula>
    </cfRule>
  </conditionalFormatting>
  <conditionalFormatting sqref="B35">
    <cfRule type="cellIs" priority="19" dxfId="37" operator="equal" stopIfTrue="1">
      <formula>$G34</formula>
    </cfRule>
  </conditionalFormatting>
  <conditionalFormatting sqref="B37">
    <cfRule type="cellIs" priority="1" dxfId="37" operator="equal" stopIfTrue="1">
      <formula>$G36</formula>
    </cfRule>
  </conditionalFormatting>
  <conditionalFormatting sqref="B38">
    <cfRule type="cellIs" priority="17" dxfId="37" operator="equal" stopIfTrue="1">
      <formula>$G37</formula>
    </cfRule>
  </conditionalFormatting>
  <conditionalFormatting sqref="B36 B39">
    <cfRule type="cellIs" priority="16" dxfId="37" operator="equal" stopIfTrue="1">
      <formula>$G36</formula>
    </cfRule>
  </conditionalFormatting>
  <conditionalFormatting sqref="B41">
    <cfRule type="cellIs" priority="15" dxfId="37" operator="equal" stopIfTrue="1">
      <formula>$G39</formula>
    </cfRule>
  </conditionalFormatting>
  <conditionalFormatting sqref="B45">
    <cfRule type="cellIs" priority="14" dxfId="37" operator="equal" stopIfTrue="1">
      <formula>$G42</formula>
    </cfRule>
  </conditionalFormatting>
  <conditionalFormatting sqref="B47">
    <cfRule type="cellIs" priority="13" dxfId="37" operator="equal" stopIfTrue="1">
      <formula>$G46</formula>
    </cfRule>
  </conditionalFormatting>
  <conditionalFormatting sqref="B52">
    <cfRule type="cellIs" priority="12" dxfId="37" operator="equal" stopIfTrue="1">
      <formula>$G51</formula>
    </cfRule>
  </conditionalFormatting>
  <conditionalFormatting sqref="B53">
    <cfRule type="cellIs" priority="11" dxfId="37" operator="equal" stopIfTrue="1">
      <formula>$G53</formula>
    </cfRule>
  </conditionalFormatting>
  <conditionalFormatting sqref="B42">
    <cfRule type="cellIs" priority="10" dxfId="37" operator="equal" stopIfTrue="1">
      <formula>$G39</formula>
    </cfRule>
  </conditionalFormatting>
  <conditionalFormatting sqref="B44">
    <cfRule type="cellIs" priority="9" dxfId="37" operator="equal" stopIfTrue="1">
      <formula>$G39</formula>
    </cfRule>
  </conditionalFormatting>
  <conditionalFormatting sqref="B48">
    <cfRule type="cellIs" priority="8" dxfId="37" operator="equal" stopIfTrue="1">
      <formula>$G45</formula>
    </cfRule>
  </conditionalFormatting>
  <conditionalFormatting sqref="B50">
    <cfRule type="cellIs" priority="7" dxfId="37" operator="equal" stopIfTrue="1">
      <formula>$G48</formula>
    </cfRule>
  </conditionalFormatting>
  <conditionalFormatting sqref="B49">
    <cfRule type="cellIs" priority="6" dxfId="37" operator="equal" stopIfTrue="1">
      <formula>$G43</formula>
    </cfRule>
  </conditionalFormatting>
  <conditionalFormatting sqref="B40">
    <cfRule type="cellIs" priority="18" dxfId="37" operator="equal" stopIfTrue="1">
      <formula>'Форма 2021-2 П.8'!#REF!</formula>
    </cfRule>
  </conditionalFormatting>
  <conditionalFormatting sqref="B46">
    <cfRule type="cellIs" priority="5" dxfId="37" operator="equal" stopIfTrue="1">
      <formula>$G43</formula>
    </cfRule>
  </conditionalFormatting>
  <conditionalFormatting sqref="B43">
    <cfRule type="cellIs" priority="4" dxfId="37" operator="equal" stopIfTrue="1">
      <formula>$G40</formula>
    </cfRule>
  </conditionalFormatting>
  <conditionalFormatting sqref="B51">
    <cfRule type="cellIs" priority="3" dxfId="37" operator="equal" stopIfTrue="1">
      <formula>$G48</formula>
    </cfRule>
  </conditionalFormatting>
  <conditionalFormatting sqref="B54">
    <cfRule type="cellIs" priority="2" dxfId="37" operator="equal" stopIfTrue="1">
      <formula>$G51</formula>
    </cfRule>
  </conditionalFormatting>
  <printOptions/>
  <pageMargins left="0.7086614173228347" right="0.31496062992125984" top="0.7480314960629921" bottom="0.6" header="0.31496062992125984" footer="0.31496062992125984"/>
  <pageSetup horizontalDpi="600" verticalDpi="600" orientation="landscape" paperSize="9" scale="66" r:id="rId1"/>
  <rowBreaks count="1" manualBreakCount="1">
    <brk id="27" max="12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K12"/>
  <sheetViews>
    <sheetView view="pageBreakPreview" zoomScaleSheetLayoutView="100" zoomScalePageLayoutView="0" workbookViewId="0" topLeftCell="A1">
      <selection activeCell="G9" sqref="G9"/>
    </sheetView>
  </sheetViews>
  <sheetFormatPr defaultColWidth="9.140625" defaultRowHeight="15"/>
  <cols>
    <col min="1" max="1" width="25.00390625" style="0" customWidth="1"/>
    <col min="2" max="2" width="12.2812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</cols>
  <sheetData>
    <row r="1" spans="1:11" ht="15">
      <c r="A1" s="148" t="s">
        <v>48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ht="15">
      <c r="K2" s="41" t="s">
        <v>17</v>
      </c>
    </row>
    <row r="3" spans="1:11" ht="25.5" customHeight="1">
      <c r="A3" s="177" t="s">
        <v>3</v>
      </c>
      <c r="B3" s="130" t="s">
        <v>212</v>
      </c>
      <c r="C3" s="130"/>
      <c r="D3" s="130" t="s">
        <v>213</v>
      </c>
      <c r="E3" s="130"/>
      <c r="F3" s="160" t="s">
        <v>214</v>
      </c>
      <c r="G3" s="160"/>
      <c r="H3" s="160" t="s">
        <v>93</v>
      </c>
      <c r="I3" s="160"/>
      <c r="J3" s="160" t="s">
        <v>215</v>
      </c>
      <c r="K3" s="160"/>
    </row>
    <row r="4" spans="1:11" ht="30">
      <c r="A4" s="178"/>
      <c r="B4" s="17" t="s">
        <v>21</v>
      </c>
      <c r="C4" s="17" t="s">
        <v>22</v>
      </c>
      <c r="D4" s="17" t="s">
        <v>21</v>
      </c>
      <c r="E4" s="17" t="s">
        <v>22</v>
      </c>
      <c r="F4" s="17" t="s">
        <v>21</v>
      </c>
      <c r="G4" s="17" t="s">
        <v>22</v>
      </c>
      <c r="H4" s="17" t="s">
        <v>21</v>
      </c>
      <c r="I4" s="17" t="s">
        <v>22</v>
      </c>
      <c r="J4" s="17" t="s">
        <v>21</v>
      </c>
      <c r="K4" s="17" t="s">
        <v>22</v>
      </c>
    </row>
    <row r="5" spans="1:11" ht="15">
      <c r="A5" s="17">
        <v>1</v>
      </c>
      <c r="B5" s="17">
        <v>2</v>
      </c>
      <c r="C5" s="17">
        <v>3</v>
      </c>
      <c r="D5" s="17">
        <v>4</v>
      </c>
      <c r="E5" s="17">
        <v>5</v>
      </c>
      <c r="F5" s="17">
        <v>6</v>
      </c>
      <c r="G5" s="17">
        <v>7</v>
      </c>
      <c r="H5" s="17">
        <v>8</v>
      </c>
      <c r="I5" s="17">
        <v>9</v>
      </c>
      <c r="J5" s="17">
        <v>10</v>
      </c>
      <c r="K5" s="17">
        <v>11</v>
      </c>
    </row>
    <row r="6" spans="1:11" ht="15">
      <c r="A6" s="28" t="s">
        <v>197</v>
      </c>
      <c r="B6" s="91">
        <f>481387+97792+38108+12760</f>
        <v>630047</v>
      </c>
      <c r="C6" s="17">
        <v>0</v>
      </c>
      <c r="D6" s="93">
        <f>648950+15457+3</f>
        <v>664410</v>
      </c>
      <c r="E6" s="42">
        <v>0</v>
      </c>
      <c r="F6" s="87">
        <v>801651</v>
      </c>
      <c r="G6" s="42">
        <v>0</v>
      </c>
      <c r="H6" s="105">
        <f>ROUND(F6*1.07,0)</f>
        <v>857767</v>
      </c>
      <c r="I6" s="103">
        <v>0</v>
      </c>
      <c r="J6" s="105">
        <f>ROUND(H6*1.07,0)</f>
        <v>917811</v>
      </c>
      <c r="K6" s="42">
        <v>0</v>
      </c>
    </row>
    <row r="7" spans="1:11" ht="30">
      <c r="A7" s="28" t="s">
        <v>198</v>
      </c>
      <c r="B7" s="91">
        <f>272622+24177</f>
        <v>296799</v>
      </c>
      <c r="C7" s="42">
        <v>0</v>
      </c>
      <c r="D7" s="93">
        <f>323975+7728+7</f>
        <v>331710</v>
      </c>
      <c r="E7" s="42">
        <v>0</v>
      </c>
      <c r="F7" s="97">
        <v>400826</v>
      </c>
      <c r="G7" s="42">
        <v>0</v>
      </c>
      <c r="H7" s="105">
        <f>ROUND(F7*1.07,0)</f>
        <v>428884</v>
      </c>
      <c r="I7" s="103">
        <v>0</v>
      </c>
      <c r="J7" s="105">
        <f>ROUND(H7*1.07,0)</f>
        <v>458906</v>
      </c>
      <c r="K7" s="42">
        <v>0</v>
      </c>
    </row>
    <row r="8" spans="1:11" ht="15">
      <c r="A8" s="28" t="s">
        <v>199</v>
      </c>
      <c r="B8" s="91">
        <f>521428+63671</f>
        <v>585099</v>
      </c>
      <c r="C8" s="42">
        <v>0</v>
      </c>
      <c r="D8" s="93">
        <f>551098+7728+103520+104</f>
        <v>662450</v>
      </c>
      <c r="E8" s="42">
        <v>0</v>
      </c>
      <c r="F8" s="97">
        <v>838807</v>
      </c>
      <c r="G8" s="42">
        <v>0</v>
      </c>
      <c r="H8" s="105">
        <f>ROUND(F8*1.07,0)-50000</f>
        <v>847523</v>
      </c>
      <c r="I8" s="103">
        <v>0</v>
      </c>
      <c r="J8" s="105">
        <f>ROUND(H8*1.07,0)</f>
        <v>906850</v>
      </c>
      <c r="K8" s="42">
        <v>0</v>
      </c>
    </row>
    <row r="9" spans="1:11" ht="15">
      <c r="A9" s="28" t="s">
        <v>200</v>
      </c>
      <c r="B9" s="91">
        <f>248610+21544</f>
        <v>270154</v>
      </c>
      <c r="C9" s="42">
        <v>0</v>
      </c>
      <c r="D9" s="93">
        <f>296412+18</f>
        <v>296430</v>
      </c>
      <c r="E9" s="42">
        <v>0</v>
      </c>
      <c r="F9" s="97">
        <v>326566</v>
      </c>
      <c r="G9" s="42">
        <v>0</v>
      </c>
      <c r="H9" s="105">
        <f>ROUND(F9*1.07,0)-20000</f>
        <v>329426</v>
      </c>
      <c r="I9" s="103">
        <v>0</v>
      </c>
      <c r="J9" s="105">
        <f>ROUND(H9*1.07,0)</f>
        <v>352486</v>
      </c>
      <c r="K9" s="42">
        <v>0</v>
      </c>
    </row>
    <row r="10" spans="1:11" ht="15">
      <c r="A10" s="28" t="s">
        <v>201</v>
      </c>
      <c r="B10" s="91"/>
      <c r="C10" s="42">
        <v>0</v>
      </c>
      <c r="D10" s="93"/>
      <c r="E10" s="42">
        <v>0</v>
      </c>
      <c r="F10" s="97">
        <f>D10*1.07</f>
        <v>0</v>
      </c>
      <c r="G10" s="42">
        <v>0</v>
      </c>
      <c r="H10" s="103"/>
      <c r="I10" s="103">
        <v>0</v>
      </c>
      <c r="J10" s="103"/>
      <c r="K10" s="42">
        <v>0</v>
      </c>
    </row>
    <row r="11" spans="1:11" ht="15">
      <c r="A11" s="17" t="s">
        <v>15</v>
      </c>
      <c r="B11" s="91">
        <f>SUM(B6:B10)</f>
        <v>1782099</v>
      </c>
      <c r="C11" s="42">
        <v>0</v>
      </c>
      <c r="D11" s="93">
        <f>SUM(D6:D10)</f>
        <v>1955000</v>
      </c>
      <c r="E11" s="42">
        <v>0</v>
      </c>
      <c r="F11" s="87">
        <f>SUM(F6:F10)</f>
        <v>2367850</v>
      </c>
      <c r="G11" s="42">
        <v>0</v>
      </c>
      <c r="H11" s="105">
        <f>SUM(H6:H10)</f>
        <v>2463600</v>
      </c>
      <c r="I11" s="103">
        <v>0</v>
      </c>
      <c r="J11" s="105">
        <f>SUM(J6:J10)</f>
        <v>2636053</v>
      </c>
      <c r="K11" s="42">
        <v>0</v>
      </c>
    </row>
    <row r="12" spans="1:11" ht="75">
      <c r="A12" s="17" t="s">
        <v>47</v>
      </c>
      <c r="B12" s="17" t="s">
        <v>25</v>
      </c>
      <c r="C12" s="42">
        <v>0</v>
      </c>
      <c r="D12" s="17" t="s">
        <v>25</v>
      </c>
      <c r="E12" s="42">
        <v>0</v>
      </c>
      <c r="F12" s="17" t="s">
        <v>25</v>
      </c>
      <c r="G12" s="42">
        <v>0</v>
      </c>
      <c r="H12" s="103" t="s">
        <v>25</v>
      </c>
      <c r="I12" s="103">
        <v>0</v>
      </c>
      <c r="J12" s="103" t="s">
        <v>25</v>
      </c>
      <c r="K12" s="42">
        <v>0</v>
      </c>
    </row>
  </sheetData>
  <sheetProtection/>
  <mergeCells count="8">
    <mergeCell ref="A1:I1"/>
    <mergeCell ref="J1:K1"/>
    <mergeCell ref="A3:A4"/>
    <mergeCell ref="B3:C3"/>
    <mergeCell ref="D3:E3"/>
    <mergeCell ref="F3:G3"/>
    <mergeCell ref="H3:I3"/>
    <mergeCell ref="J3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P10"/>
  <sheetViews>
    <sheetView view="pageBreakPreview" zoomScaleSheetLayoutView="100" zoomScalePageLayoutView="0" workbookViewId="0" topLeftCell="A1">
      <selection activeCell="H9" sqref="H9"/>
    </sheetView>
  </sheetViews>
  <sheetFormatPr defaultColWidth="9.140625" defaultRowHeight="15"/>
  <cols>
    <col min="1" max="1" width="4.8515625" style="0" customWidth="1"/>
    <col min="2" max="2" width="22.7109375" style="0" customWidth="1"/>
    <col min="3" max="3" width="14.421875" style="0" customWidth="1"/>
    <col min="4" max="4" width="13.28125" style="0" customWidth="1"/>
    <col min="5" max="5" width="13.421875" style="0" customWidth="1"/>
    <col min="6" max="6" width="15.28125" style="0" customWidth="1"/>
    <col min="7" max="7" width="13.421875" style="0" customWidth="1"/>
    <col min="8" max="8" width="14.8515625" style="0" customWidth="1"/>
    <col min="9" max="10" width="13.57421875" style="0" customWidth="1"/>
    <col min="11" max="11" width="13.140625" style="0" bestFit="1" customWidth="1"/>
    <col min="12" max="12" width="13.8515625" style="0" customWidth="1"/>
    <col min="13" max="13" width="12.28125" style="0" customWidth="1"/>
    <col min="14" max="15" width="12.7109375" style="0" customWidth="1"/>
    <col min="16" max="16" width="13.140625" style="0" customWidth="1"/>
  </cols>
  <sheetData>
    <row r="1" spans="1:11" ht="15">
      <c r="A1" s="148" t="s">
        <v>49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</row>
    <row r="2" ht="15">
      <c r="K2" s="1"/>
    </row>
    <row r="3" spans="1:16" ht="25.5" customHeight="1">
      <c r="A3" s="177" t="s">
        <v>37</v>
      </c>
      <c r="B3" s="177" t="s">
        <v>50</v>
      </c>
      <c r="C3" s="130" t="s">
        <v>212</v>
      </c>
      <c r="D3" s="130"/>
      <c r="E3" s="130"/>
      <c r="F3" s="130"/>
      <c r="G3" s="130" t="s">
        <v>228</v>
      </c>
      <c r="H3" s="130"/>
      <c r="I3" s="130"/>
      <c r="J3" s="130"/>
      <c r="K3" s="130" t="s">
        <v>11</v>
      </c>
      <c r="L3" s="130"/>
      <c r="M3" s="130" t="s">
        <v>101</v>
      </c>
      <c r="N3" s="130"/>
      <c r="O3" s="130" t="s">
        <v>229</v>
      </c>
      <c r="P3" s="130"/>
    </row>
    <row r="4" spans="1:16" ht="47.25" customHeight="1">
      <c r="A4" s="179"/>
      <c r="B4" s="179"/>
      <c r="C4" s="130" t="s">
        <v>21</v>
      </c>
      <c r="D4" s="130"/>
      <c r="E4" s="130" t="s">
        <v>22</v>
      </c>
      <c r="F4" s="130"/>
      <c r="G4" s="130" t="s">
        <v>21</v>
      </c>
      <c r="H4" s="130"/>
      <c r="I4" s="130" t="s">
        <v>22</v>
      </c>
      <c r="J4" s="130"/>
      <c r="K4" s="177" t="s">
        <v>21</v>
      </c>
      <c r="L4" s="177" t="s">
        <v>22</v>
      </c>
      <c r="M4" s="177" t="s">
        <v>21</v>
      </c>
      <c r="N4" s="177" t="s">
        <v>22</v>
      </c>
      <c r="O4" s="177" t="s">
        <v>21</v>
      </c>
      <c r="P4" s="177" t="s">
        <v>22</v>
      </c>
    </row>
    <row r="5" spans="1:16" ht="47.25" customHeight="1">
      <c r="A5" s="178"/>
      <c r="B5" s="178"/>
      <c r="C5" s="32" t="s">
        <v>99</v>
      </c>
      <c r="D5" s="32" t="s">
        <v>100</v>
      </c>
      <c r="E5" s="32" t="s">
        <v>99</v>
      </c>
      <c r="F5" s="32" t="s">
        <v>100</v>
      </c>
      <c r="G5" s="32" t="s">
        <v>99</v>
      </c>
      <c r="H5" s="32" t="s">
        <v>100</v>
      </c>
      <c r="I5" s="32" t="s">
        <v>99</v>
      </c>
      <c r="J5" s="32" t="s">
        <v>100</v>
      </c>
      <c r="K5" s="178"/>
      <c r="L5" s="178"/>
      <c r="M5" s="178"/>
      <c r="N5" s="178"/>
      <c r="O5" s="178"/>
      <c r="P5" s="178"/>
    </row>
    <row r="6" spans="1:16" ht="1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</row>
    <row r="7" spans="1:16" ht="28.5">
      <c r="A7" s="42">
        <v>1</v>
      </c>
      <c r="B7" s="77" t="s">
        <v>202</v>
      </c>
      <c r="C7" s="42">
        <v>8</v>
      </c>
      <c r="D7" s="42">
        <v>7.5</v>
      </c>
      <c r="E7" s="42">
        <v>0</v>
      </c>
      <c r="F7" s="42">
        <v>0</v>
      </c>
      <c r="G7" s="42">
        <v>8</v>
      </c>
      <c r="H7" s="42">
        <v>6</v>
      </c>
      <c r="I7" s="42">
        <v>0</v>
      </c>
      <c r="J7" s="42">
        <v>0</v>
      </c>
      <c r="K7" s="42">
        <v>8</v>
      </c>
      <c r="L7" s="42">
        <v>0</v>
      </c>
      <c r="M7" s="95">
        <v>8</v>
      </c>
      <c r="N7" s="42">
        <v>0</v>
      </c>
      <c r="O7" s="95">
        <v>8</v>
      </c>
      <c r="P7" s="42">
        <v>0</v>
      </c>
    </row>
    <row r="8" spans="1:16" ht="15">
      <c r="A8" s="17">
        <v>2</v>
      </c>
      <c r="B8" s="77" t="s">
        <v>203</v>
      </c>
      <c r="C8" s="42">
        <v>1</v>
      </c>
      <c r="D8" s="42">
        <v>1</v>
      </c>
      <c r="E8" s="42">
        <v>0</v>
      </c>
      <c r="F8" s="42">
        <v>0</v>
      </c>
      <c r="G8" s="42">
        <v>1</v>
      </c>
      <c r="H8" s="42">
        <v>1</v>
      </c>
      <c r="I8" s="42">
        <v>0</v>
      </c>
      <c r="J8" s="42">
        <v>0</v>
      </c>
      <c r="K8" s="42">
        <v>1</v>
      </c>
      <c r="L8" s="42">
        <v>0</v>
      </c>
      <c r="M8" s="95">
        <v>1</v>
      </c>
      <c r="N8" s="42">
        <v>0</v>
      </c>
      <c r="O8" s="95">
        <v>1</v>
      </c>
      <c r="P8" s="42">
        <v>0</v>
      </c>
    </row>
    <row r="9" spans="1:16" ht="15">
      <c r="A9" s="17"/>
      <c r="B9" s="17" t="s">
        <v>15</v>
      </c>
      <c r="C9" s="17">
        <f>SUM(C7:C8)</f>
        <v>9</v>
      </c>
      <c r="D9" s="42">
        <f>SUM(D7:D8)</f>
        <v>8.5</v>
      </c>
      <c r="E9" s="42">
        <v>0</v>
      </c>
      <c r="F9" s="42">
        <v>0</v>
      </c>
      <c r="G9" s="42">
        <f>SUM(G7:G8)</f>
        <v>9</v>
      </c>
      <c r="H9" s="17">
        <v>7</v>
      </c>
      <c r="I9" s="42">
        <v>0</v>
      </c>
      <c r="J9" s="42">
        <v>0</v>
      </c>
      <c r="K9" s="42">
        <f>SUM(K7:K8)</f>
        <v>9</v>
      </c>
      <c r="L9" s="42">
        <v>0</v>
      </c>
      <c r="M9" s="95">
        <f>SUM(M7:M8)</f>
        <v>9</v>
      </c>
      <c r="N9" s="42">
        <v>0</v>
      </c>
      <c r="O9" s="95">
        <f>SUM(O7:O8)</f>
        <v>9</v>
      </c>
      <c r="P9" s="42">
        <v>0</v>
      </c>
    </row>
    <row r="10" spans="1:16" ht="60">
      <c r="A10" s="17"/>
      <c r="B10" s="17" t="s">
        <v>51</v>
      </c>
      <c r="C10" s="17" t="s">
        <v>25</v>
      </c>
      <c r="D10" s="17" t="s">
        <v>25</v>
      </c>
      <c r="E10" s="42">
        <v>0</v>
      </c>
      <c r="F10" s="42">
        <v>0</v>
      </c>
      <c r="G10" s="17" t="s">
        <v>25</v>
      </c>
      <c r="H10" s="17" t="s">
        <v>25</v>
      </c>
      <c r="I10" s="42">
        <v>0</v>
      </c>
      <c r="J10" s="42">
        <v>0</v>
      </c>
      <c r="K10" s="17" t="s">
        <v>25</v>
      </c>
      <c r="L10" s="42">
        <v>0</v>
      </c>
      <c r="M10" s="17" t="s">
        <v>25</v>
      </c>
      <c r="N10" s="42">
        <v>0</v>
      </c>
      <c r="O10" s="17" t="s">
        <v>25</v>
      </c>
      <c r="P10" s="42">
        <v>0</v>
      </c>
    </row>
  </sheetData>
  <sheetProtection/>
  <mergeCells count="19">
    <mergeCell ref="M3:N3"/>
    <mergeCell ref="A1:I1"/>
    <mergeCell ref="J1:K1"/>
    <mergeCell ref="C3:F3"/>
    <mergeCell ref="G3:J3"/>
    <mergeCell ref="K3:L3"/>
    <mergeCell ref="B3:B5"/>
    <mergeCell ref="A3:A5"/>
    <mergeCell ref="K4:K5"/>
    <mergeCell ref="O3:P3"/>
    <mergeCell ref="C4:D4"/>
    <mergeCell ref="E4:F4"/>
    <mergeCell ref="G4:H4"/>
    <mergeCell ref="I4:J4"/>
    <mergeCell ref="L4:L5"/>
    <mergeCell ref="M4:M5"/>
    <mergeCell ref="N4:N5"/>
    <mergeCell ref="O4:O5"/>
    <mergeCell ref="P4:P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1:V18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5"/>
  <cols>
    <col min="1" max="1" width="5.00390625" style="0" customWidth="1"/>
    <col min="2" max="2" width="23.7109375" style="0" customWidth="1"/>
    <col min="3" max="3" width="27.140625" style="0" customWidth="1"/>
    <col min="4" max="4" width="13.140625" style="0" customWidth="1"/>
    <col min="5" max="5" width="12.8515625" style="0" customWidth="1"/>
    <col min="7" max="7" width="11.421875" style="0" customWidth="1"/>
    <col min="8" max="8" width="13.28125" style="0" customWidth="1"/>
    <col min="9" max="9" width="10.28125" style="0" customWidth="1"/>
    <col min="10" max="10" width="12.28125" style="0" customWidth="1"/>
    <col min="11" max="11" width="13.140625" style="0" customWidth="1"/>
    <col min="12" max="12" width="7.00390625" style="0" customWidth="1"/>
  </cols>
  <sheetData>
    <row r="1" spans="1:12" ht="15">
      <c r="A1" s="148" t="s">
        <v>102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ht="15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15">
      <c r="A3" s="148" t="s">
        <v>230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3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41" t="s">
        <v>17</v>
      </c>
    </row>
    <row r="5" spans="1:13" ht="45.75" customHeight="1">
      <c r="A5" s="130" t="s">
        <v>37</v>
      </c>
      <c r="B5" s="130" t="s">
        <v>52</v>
      </c>
      <c r="C5" s="130" t="s">
        <v>53</v>
      </c>
      <c r="D5" s="130" t="s">
        <v>212</v>
      </c>
      <c r="E5" s="130"/>
      <c r="F5" s="130"/>
      <c r="G5" s="130" t="s">
        <v>213</v>
      </c>
      <c r="H5" s="130"/>
      <c r="I5" s="130"/>
      <c r="J5" s="130" t="s">
        <v>214</v>
      </c>
      <c r="K5" s="130"/>
      <c r="L5" s="130"/>
      <c r="M5" s="130"/>
    </row>
    <row r="6" spans="1:13" ht="54.75" customHeight="1">
      <c r="A6" s="130"/>
      <c r="B6" s="130"/>
      <c r="C6" s="130"/>
      <c r="D6" s="17" t="s">
        <v>21</v>
      </c>
      <c r="E6" s="17" t="s">
        <v>22</v>
      </c>
      <c r="F6" s="17" t="s">
        <v>57</v>
      </c>
      <c r="G6" s="17" t="s">
        <v>21</v>
      </c>
      <c r="H6" s="17" t="s">
        <v>22</v>
      </c>
      <c r="I6" s="19" t="s">
        <v>58</v>
      </c>
      <c r="J6" s="17" t="s">
        <v>21</v>
      </c>
      <c r="K6" s="17" t="s">
        <v>22</v>
      </c>
      <c r="L6" s="130" t="s">
        <v>56</v>
      </c>
      <c r="M6" s="130"/>
    </row>
    <row r="7" spans="1:13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  <c r="J7" s="17">
        <v>10</v>
      </c>
      <c r="K7" s="17">
        <v>11</v>
      </c>
      <c r="L7" s="130">
        <v>12</v>
      </c>
      <c r="M7" s="130"/>
    </row>
    <row r="8" spans="1:22" ht="74.25" customHeight="1">
      <c r="A8" s="17">
        <v>1</v>
      </c>
      <c r="B8" s="78" t="s">
        <v>253</v>
      </c>
      <c r="C8" s="79" t="s">
        <v>204</v>
      </c>
      <c r="D8" s="84">
        <v>17100</v>
      </c>
      <c r="E8" s="84">
        <v>14060</v>
      </c>
      <c r="F8" s="84">
        <f>D8+E8</f>
        <v>31160</v>
      </c>
      <c r="G8" s="84">
        <v>0</v>
      </c>
      <c r="H8" s="84">
        <v>0</v>
      </c>
      <c r="I8" s="84">
        <f>G8+H8</f>
        <v>0</v>
      </c>
      <c r="J8" s="84">
        <v>0</v>
      </c>
      <c r="K8" s="84">
        <v>0</v>
      </c>
      <c r="L8" s="187">
        <f>J8+K8</f>
        <v>0</v>
      </c>
      <c r="M8" s="188"/>
      <c r="N8" s="80"/>
      <c r="O8" s="80"/>
      <c r="P8" s="80"/>
      <c r="Q8" s="80"/>
      <c r="R8" s="80"/>
      <c r="S8" s="80"/>
      <c r="T8" s="80"/>
      <c r="U8" s="80"/>
      <c r="V8" s="80"/>
    </row>
    <row r="9" spans="1:13" ht="15">
      <c r="A9" s="17"/>
      <c r="B9" s="17" t="s">
        <v>15</v>
      </c>
      <c r="C9" s="24"/>
      <c r="D9" s="96">
        <f>D8</f>
        <v>17100</v>
      </c>
      <c r="E9" s="96">
        <f aca="true" t="shared" si="0" ref="E9:K9">E8</f>
        <v>14060</v>
      </c>
      <c r="F9" s="96">
        <f t="shared" si="0"/>
        <v>31160</v>
      </c>
      <c r="G9" s="49">
        <f t="shared" si="0"/>
        <v>0</v>
      </c>
      <c r="H9" s="49">
        <f t="shared" si="0"/>
        <v>0</v>
      </c>
      <c r="I9" s="49">
        <f t="shared" si="0"/>
        <v>0</v>
      </c>
      <c r="J9" s="49">
        <f t="shared" si="0"/>
        <v>0</v>
      </c>
      <c r="K9" s="49">
        <f t="shared" si="0"/>
        <v>0</v>
      </c>
      <c r="L9" s="189">
        <f>SUM(L8)</f>
        <v>0</v>
      </c>
      <c r="M9" s="130"/>
    </row>
    <row r="10" spans="2:13" ht="15.75" customHeight="1"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  <row r="11" spans="1:13" ht="15.75" customHeight="1">
      <c r="A11" s="148" t="s">
        <v>231</v>
      </c>
      <c r="B11" s="148"/>
      <c r="C11" s="148"/>
      <c r="D11" s="148"/>
      <c r="E11" s="148"/>
      <c r="F11" s="148"/>
      <c r="G11" s="148"/>
      <c r="H11" s="148"/>
      <c r="I11" s="148"/>
      <c r="J11" s="148"/>
      <c r="K11" s="148"/>
      <c r="L11" s="148"/>
      <c r="M11" s="10"/>
    </row>
    <row r="12" spans="1:13" ht="15.75">
      <c r="A12" s="25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41" t="s">
        <v>17</v>
      </c>
    </row>
    <row r="13" spans="1:13" ht="15.75" customHeight="1">
      <c r="A13" s="130" t="s">
        <v>37</v>
      </c>
      <c r="B13" s="130" t="s">
        <v>52</v>
      </c>
      <c r="C13" s="130" t="s">
        <v>53</v>
      </c>
      <c r="D13" s="144" t="s">
        <v>93</v>
      </c>
      <c r="E13" s="144"/>
      <c r="F13" s="144"/>
      <c r="G13" s="144"/>
      <c r="H13" s="144"/>
      <c r="I13" s="130" t="s">
        <v>215</v>
      </c>
      <c r="J13" s="130"/>
      <c r="K13" s="130"/>
      <c r="L13" s="130"/>
      <c r="M13" s="130"/>
    </row>
    <row r="14" spans="1:13" ht="24" customHeight="1">
      <c r="A14" s="130"/>
      <c r="B14" s="130"/>
      <c r="C14" s="130"/>
      <c r="D14" s="144" t="s">
        <v>21</v>
      </c>
      <c r="E14" s="144"/>
      <c r="F14" s="144" t="s">
        <v>22</v>
      </c>
      <c r="G14" s="144"/>
      <c r="H14" s="170" t="s">
        <v>54</v>
      </c>
      <c r="I14" s="144" t="s">
        <v>21</v>
      </c>
      <c r="J14" s="144"/>
      <c r="K14" s="144" t="s">
        <v>22</v>
      </c>
      <c r="L14" s="144"/>
      <c r="M14" s="170" t="s">
        <v>55</v>
      </c>
    </row>
    <row r="15" spans="1:13" ht="15.75" customHeight="1">
      <c r="A15" s="130"/>
      <c r="B15" s="130"/>
      <c r="C15" s="130"/>
      <c r="D15" s="144"/>
      <c r="E15" s="144"/>
      <c r="F15" s="144"/>
      <c r="G15" s="144"/>
      <c r="H15" s="144"/>
      <c r="I15" s="144"/>
      <c r="J15" s="144"/>
      <c r="K15" s="144"/>
      <c r="L15" s="144"/>
      <c r="M15" s="144"/>
    </row>
    <row r="16" spans="1:13" ht="15">
      <c r="A16" s="17">
        <v>1</v>
      </c>
      <c r="B16" s="17">
        <v>2</v>
      </c>
      <c r="C16" s="17">
        <v>3</v>
      </c>
      <c r="D16" s="144">
        <v>4</v>
      </c>
      <c r="E16" s="144"/>
      <c r="F16" s="144">
        <v>5</v>
      </c>
      <c r="G16" s="144"/>
      <c r="H16" s="21">
        <v>6</v>
      </c>
      <c r="I16" s="185">
        <v>7</v>
      </c>
      <c r="J16" s="186"/>
      <c r="K16" s="185">
        <v>8</v>
      </c>
      <c r="L16" s="186"/>
      <c r="M16" s="21">
        <v>9</v>
      </c>
    </row>
    <row r="17" spans="1:13" ht="15">
      <c r="A17" s="17"/>
      <c r="B17" s="17"/>
      <c r="C17" s="17"/>
      <c r="D17" s="144"/>
      <c r="E17" s="144"/>
      <c r="F17" s="144"/>
      <c r="G17" s="144"/>
      <c r="H17" s="21"/>
      <c r="I17" s="185"/>
      <c r="J17" s="186"/>
      <c r="K17" s="185"/>
      <c r="L17" s="186"/>
      <c r="M17" s="21"/>
    </row>
    <row r="18" spans="1:13" ht="15">
      <c r="A18" s="17"/>
      <c r="B18" s="17" t="s">
        <v>15</v>
      </c>
      <c r="C18" s="17"/>
      <c r="D18" s="144"/>
      <c r="E18" s="144"/>
      <c r="F18" s="144"/>
      <c r="G18" s="144"/>
      <c r="H18" s="21"/>
      <c r="I18" s="185"/>
      <c r="J18" s="186"/>
      <c r="K18" s="185"/>
      <c r="L18" s="186"/>
      <c r="M18" s="21"/>
    </row>
  </sheetData>
  <sheetProtection/>
  <mergeCells count="36">
    <mergeCell ref="A1:L1"/>
    <mergeCell ref="A3:L3"/>
    <mergeCell ref="D13:H13"/>
    <mergeCell ref="J5:M5"/>
    <mergeCell ref="A13:A15"/>
    <mergeCell ref="B13:B15"/>
    <mergeCell ref="C13:C15"/>
    <mergeCell ref="D14:E15"/>
    <mergeCell ref="F14:G15"/>
    <mergeCell ref="H14:H15"/>
    <mergeCell ref="A5:A6"/>
    <mergeCell ref="B5:B6"/>
    <mergeCell ref="C5:C6"/>
    <mergeCell ref="D5:F5"/>
    <mergeCell ref="G5:I5"/>
    <mergeCell ref="L6:M6"/>
    <mergeCell ref="L7:M7"/>
    <mergeCell ref="L8:M8"/>
    <mergeCell ref="L9:M9"/>
    <mergeCell ref="I14:J15"/>
    <mergeCell ref="K14:L15"/>
    <mergeCell ref="M14:M15"/>
    <mergeCell ref="I13:M13"/>
    <mergeCell ref="A11:L11"/>
    <mergeCell ref="I18:J18"/>
    <mergeCell ref="K17:L17"/>
    <mergeCell ref="K18:L18"/>
    <mergeCell ref="K16:L16"/>
    <mergeCell ref="I16:J16"/>
    <mergeCell ref="I17:J17"/>
    <mergeCell ref="D16:E16"/>
    <mergeCell ref="D17:E17"/>
    <mergeCell ref="D18:E18"/>
    <mergeCell ref="F16:G16"/>
    <mergeCell ref="F17:G17"/>
    <mergeCell ref="F18:G18"/>
  </mergeCells>
  <printOptions/>
  <pageMargins left="0.7" right="0.7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2020-12-16T13:18:49Z</dcterms:modified>
  <cp:category/>
  <cp:version/>
  <cp:contentType/>
  <cp:contentStatus/>
</cp:coreProperties>
</file>