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0" windowWidth="28800" windowHeight="12255" tabRatio="606" activeTab="0"/>
  </bookViews>
  <sheets>
    <sheet name="Форма 2022-1" sheetId="1" r:id="rId1"/>
    <sheet name="Форма 2022-2 П.1-4" sheetId="2" r:id="rId2"/>
    <sheet name="Форма 2022-2 П.5" sheetId="3" r:id="rId3"/>
    <sheet name="Форма 2022-2 П.6" sheetId="4" r:id="rId4"/>
    <sheet name="Форма 2022-2 П.7" sheetId="5" r:id="rId5"/>
    <sheet name="Форма 2022-2 П.8" sheetId="6" r:id="rId6"/>
    <sheet name="Форма 2022-2 П.9" sheetId="7" r:id="rId7"/>
    <sheet name="Форма 2022-2 П.10" sheetId="8" r:id="rId8"/>
    <sheet name="Форма 2022-2 П.11" sheetId="9" r:id="rId9"/>
    <sheet name="Форма 2022-2 П.12-13" sheetId="10" r:id="rId10"/>
    <sheet name="Форма 2022-2 П.14-15" sheetId="11" r:id="rId11"/>
    <sheet name="Форма 2022-3" sheetId="12" r:id="rId12"/>
  </sheets>
  <definedNames>
    <definedName name="_xlnm.Print_Area" localSheetId="0">'Форма 2022-1'!$A$1:$J$64</definedName>
    <definedName name="_xlnm.Print_Area" localSheetId="9">'Форма 2022-2 П.12-13'!$A$1:$M$10</definedName>
    <definedName name="_xlnm.Print_Area" localSheetId="1">'Форма 2022-2 П.1-4'!$A$1:$J$25</definedName>
    <definedName name="_xlnm.Print_Area" localSheetId="10">'Форма 2022-2 П.14-15'!$A$1:$L$51</definedName>
    <definedName name="_xlnm.Print_Area" localSheetId="2">'Форма 2022-2 П.5'!$A$1:$N$24</definedName>
    <definedName name="_xlnm.Print_Area" localSheetId="3">'Форма 2022-2 П.6'!$A$1:$N$58</definedName>
    <definedName name="_xlnm.Print_Area" localSheetId="4">'Форма 2022-2 П.7'!$A$1:$N$20</definedName>
    <definedName name="_xlnm.Print_Area" localSheetId="5">'Форма 2022-2 П.8'!$A$1:$M$40</definedName>
    <definedName name="_xlnm.Print_Area" localSheetId="6">'Форма 2022-2 П.9'!$A$1:$P$22</definedName>
    <definedName name="_xlnm.Print_Area" localSheetId="11">'Форма 2022-3'!$A$1:$I$79</definedName>
  </definedNames>
  <calcPr fullCalcOnLoad="1"/>
</workbook>
</file>

<file path=xl/sharedStrings.xml><?xml version="1.0" encoding="utf-8"?>
<sst xmlns="http://schemas.openxmlformats.org/spreadsheetml/2006/main" count="715" uniqueCount="266">
  <si>
    <t>ЗАТВЕРДЖЕНО</t>
  </si>
  <si>
    <t>Наказ Міністерства фінансів України</t>
  </si>
  <si>
    <t>17 липня 2015 року N 648</t>
  </si>
  <si>
    <t>Найменування</t>
  </si>
  <si>
    <t>Керівник установи</t>
  </si>
  <si>
    <t>(підпис)</t>
  </si>
  <si>
    <t>(ініціали та прізвище)</t>
  </si>
  <si>
    <t>Головний бухгалтер</t>
  </si>
  <si>
    <t>____________________________</t>
  </si>
  <si>
    <t>______________</t>
  </si>
  <si>
    <t>(у редакції наказу Міністерства фінансів</t>
  </si>
  <si>
    <t>2021 рік</t>
  </si>
  <si>
    <t>України від 17 липня 2018 року N 617)</t>
  </si>
  <si>
    <t>2. Мета діяльності головного розпорядника коштів місцевого бюджету.</t>
  </si>
  <si>
    <t>Код Функціональної класифікації видатків та кредитування бюджету</t>
  </si>
  <si>
    <t>УСЬОГО</t>
  </si>
  <si>
    <t xml:space="preserve"> (грн)</t>
  </si>
  <si>
    <t>(грн)</t>
  </si>
  <si>
    <t xml:space="preserve">1. ________________________________________________________________________________________ </t>
  </si>
  <si>
    <t>(найменування головного розпорядника коштів місцевого бюджету)</t>
  </si>
  <si>
    <t xml:space="preserve">2. ________________________________________________________________________________________ 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</si>
  <si>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</si>
  <si>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</si>
  <si>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</si>
  <si>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</si>
  <si>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</si>
  <si>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</si>
  <si>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</si>
  <si>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</si>
  <si>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</si>
  <si>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</si>
  <si>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</si>
  <si>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</si>
  <si>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</si>
  <si>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</si>
  <si>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</si>
  <si>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</si>
  <si>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</si>
  <si>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</si>
  <si>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</si>
  <si>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</si>
  <si>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</si>
  <si>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</si>
  <si>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</si>
  <si>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</si>
  <si>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</si>
  <si>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</si>
  <si>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</si>
  <si>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</si>
  <si>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</si>
  <si>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</si>
  <si>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</si>
  <si>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</si>
  <si>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</si>
  <si>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</si>
  <si>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</si>
  <si>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</si>
  <si>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</si>
  <si>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</si>
  <si>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</si>
  <si>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</si>
  <si>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</si>
  <si>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</si>
  <si>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</si>
  <si>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</si>
  <si>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</si>
  <si>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</si>
  <si>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</si>
  <si>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</si>
  <si>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</si>
  <si>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</si>
  <si>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</si>
  <si>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</si>
  <si>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</si>
  <si>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</si>
  <si>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</si>
  <si>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</si>
  <si>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</si>
  <si>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</si>
  <si>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</si>
  <si>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</si>
  <si>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</si>
  <si>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</si>
  <si>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</si>
  <si>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</si>
  <si>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</si>
  <si>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</si>
  <si>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</si>
  <si>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</si>
  <si>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</si>
  <si>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</si>
  <si>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</si>
  <si>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разом                 (8 + 9)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</si>
  <si>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</si>
  <si>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</si>
  <si>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</si>
  <si>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</si>
  <si>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</si>
  <si>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</si>
  <si>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</si>
  <si>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</si>
  <si>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</si>
  <si>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</si>
  <si>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</si>
  <si>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</si>
  <si>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</si>
  <si>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</si>
  <si>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</si>
  <si>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</si>
  <si>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</si>
  <si>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</si>
  <si>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</si>
  <si>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</si>
  <si>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</si>
  <si>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</si>
  <si>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__________________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</si>
  <si>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</si>
  <si>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</si>
  <si>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</si>
  <si>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</si>
  <si>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</si>
  <si>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________________</t>
  </si>
  <si>
    <t xml:space="preserve">3.                      ________________________ </t>
  </si>
  <si>
    <t>_____________</t>
  </si>
  <si>
    <t>2023 рік (прогноз)</t>
  </si>
  <si>
    <t>2023 рік</t>
  </si>
  <si>
    <t>Дебіторська заборгованість на 01.01.2020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</si>
  <si>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</si>
  <si>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</si>
  <si>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загальний (Форма 2022-1)</t>
  </si>
  <si>
    <t>2020 рік (звіт)</t>
  </si>
  <si>
    <t>2021 рік (затверджено)</t>
  </si>
  <si>
    <t>2022 рік (проект)</t>
  </si>
  <si>
    <t>2024 рік (прогноз)</t>
  </si>
  <si>
    <t>4. Розподіл граничних показників видатків бюджету та надання кредитів з бюджету загального фонду місцевого бюджету на 2022-2024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</si>
  <si>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2022-2024 роки за бюджетними програмами:</t>
  </si>
  <si>
    <t>БЮДЖЕТНИЙ ЗАПИТ НА 2022 - 2024 РОКИ індивідуальний (Форма 2022-2)</t>
  </si>
  <si>
    <t>4. Мета та завдання бюджетної програми на 2022 - 2024 роки:</t>
  </si>
  <si>
    <t>1) надходження для виконання бюджетної програми у 2020 - 2022 роках:</t>
  </si>
  <si>
    <t>2) надходження для виконання бюджетної програми у 2023 - 2024 роках: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</si>
  <si>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</si>
  <si>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</si>
  <si>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</si>
  <si>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</si>
  <si>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1) витрати за напрямами використання бюджетних коштів у 2020 - 2022 роках:</t>
  </si>
  <si>
    <t>2) витрати за напрямами використання бюджетних коштів у 2023 - 2024 роках:</t>
  </si>
  <si>
    <t>1) результативні показники бюджетної програми у 2020 - 2022 роках:</t>
  </si>
  <si>
    <t>2) результативні показники бюджетної програми у 2023 - 2024 роках:</t>
  </si>
  <si>
    <t>2021 рік (план)</t>
  </si>
  <si>
    <t>2024 рік</t>
  </si>
  <si>
    <t>1) місцеві/регіональні програми, які виконуються в межах бюджетної програми у 2020 - 2022 роках:</t>
  </si>
  <si>
    <t>2) місцеві/регіональні програми, які виконуються в межах бюджетної програми у 2023 - 2024 роках:</t>
  </si>
  <si>
    <t>12. Об'єкти,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</si>
  <si>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2021 році, обґрунтування необхідності передбачення витрат на 2022 - 2024 роки.</t>
  </si>
  <si>
    <t>14. Бюджетні зобов'язання у 2020 - 2022 роках:</t>
  </si>
  <si>
    <t>1) кредиторська заборгованість місцевого бюджету у 2020 році:</t>
  </si>
  <si>
    <t>2) кредиторська заборгованість місцевого бюджету у 2021 - 2022 роках:</t>
  </si>
  <si>
    <t>3) дебіторська заборгованість у 2020 - 2021 роках:</t>
  </si>
  <si>
    <t>Дебіторська заборгованість на 01.01.2021</t>
  </si>
  <si>
    <t>Очікувана дебіторська заборгованість на 01.01.2022</t>
  </si>
  <si>
    <t>4) аналіз управління бюджетними зобов'язаннями та пропозиції щодо упорядкування бюджетних зобов'язань у 2022 році.</t>
  </si>
  <si>
    <t>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</si>
  <si>
    <t>БЮДЖЕТНИЙ ЗАПИТ НА 2022 - 2024 РОКИ додатковий (Форма 2022-3)</t>
  </si>
  <si>
    <t>1) додаткові витрати на 2022 рік за бюджетними програмами:</t>
  </si>
  <si>
    <t>2) додаткові витрати на 2023 - 2024 роки за бюджетними програмами:</t>
  </si>
  <si>
    <t>2020 рік                                        (звіт)</t>
  </si>
  <si>
    <t>Обґрунтування необхідності додаткових коштів на 2022 рік</t>
  </si>
  <si>
    <t>2022 рік (проект) у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</si>
  <si>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</si>
  <si>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</si>
  <si>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 xml:space="preserve">Обґрунтування необхідності додаткових коштів
на 2023 - 2024 роки
</t>
  </si>
  <si>
    <t>2024 рік (прогноз) у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</si>
  <si>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</si>
  <si>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2023 - 2024 роках, та альтернативні заходи, яких необхідно вжити для забезпечення виконання бюджетної програми</t>
  </si>
  <si>
    <t>1. управління житлової політики і майна Хмельницької міської ради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</si>
  <si>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</si>
  <si>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</si>
  <si>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</si>
  <si>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</si>
  <si>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</si>
  <si>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</si>
  <si>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</si>
  <si>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оплата інших енергоносіїв та інших комунальних послуг</t>
  </si>
  <si>
    <t>інші поточні видатки</t>
  </si>
  <si>
    <t>придбання обладнання і предметів довгострокового користування</t>
  </si>
  <si>
    <t>Забезпечення виконання наданих законодавством повноважень</t>
  </si>
  <si>
    <t xml:space="preserve"> </t>
  </si>
  <si>
    <t xml:space="preserve">обсяг видатків на придбання комп'ютерної техніки </t>
  </si>
  <si>
    <t xml:space="preserve">кількість штатних одиниць  </t>
  </si>
  <si>
    <t>кількість листів, звернень, заяв, скарг</t>
  </si>
  <si>
    <t>кількість нормативно-правових актів</t>
  </si>
  <si>
    <t>кількість комп'ютерної техніки, що планується придбати</t>
  </si>
  <si>
    <t>середні витрати на придбання 1 од. комп`ютерної техніки</t>
  </si>
  <si>
    <t>середня кількість листів, звернень, заяв, скарг на одного працівника</t>
  </si>
  <si>
    <t>середня кількість нормативно-правових актів на одного працівника</t>
  </si>
  <si>
    <t>динаміка розглянутих звернень відповідно до попереднього року</t>
  </si>
  <si>
    <t>________       0160______</t>
  </si>
  <si>
    <t>0111</t>
  </si>
  <si>
    <t>Керівництво і управління у відповідній сфері у містах (місті Києві), селищах, селах, об"єднаних територіальних громадах</t>
  </si>
  <si>
    <t>Керівництво і управління у відповідній сфері у місті Хмельницькому та самостійних підрозділах Хмельницької міської ради</t>
  </si>
  <si>
    <t>Завдання 1. Забезпечення виконання наданих законодавством повноважень</t>
  </si>
  <si>
    <t>Конституція України, Бюджетний кодекс України, Закон України "Про Державний бюджет України на 2021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проєкт Програми утримання та розвитку житлово-комунального господарства та благоустрою Хмельницької міської територіальної громади  на 2017-2022 роки, Програма цифрового розвитку на 2021-2025 роки, лист фінансового управління "Щодо складання проєкту Хмельницької міської територіальної громади на 2022 рік" від 13.10.2020 р. № 01-10/690</t>
  </si>
  <si>
    <t>обсяг видатків на забезпечення виконання наданих законодавством повноважень самостійними підрозділами</t>
  </si>
  <si>
    <t>обов"язкові виплати</t>
  </si>
  <si>
    <t>стимулюючі виплати та надбавки</t>
  </si>
  <si>
    <t xml:space="preserve">премії </t>
  </si>
  <si>
    <t>матеріальна допомога</t>
  </si>
  <si>
    <t>посадові особи</t>
  </si>
  <si>
    <t>непосадові особи</t>
  </si>
  <si>
    <t>Програма цифрового розвитку на 2021-2025 роки</t>
  </si>
  <si>
    <t>рішення сесії ХМР від 23.12.2020 р. № 22</t>
  </si>
  <si>
    <t>Придбання обладнання і предметів довгострокового користування</t>
  </si>
  <si>
    <t xml:space="preserve">Станом на 01.11.2021 р. виконання робіт 83,7%, до кінця року очікується 100% виконання робіт. Видатки, передбачені на 2022 рік підтверджуються відповідними розрахунками. </t>
  </si>
  <si>
    <t xml:space="preserve"> У 2021 році взяття бюджетних зобов'язань здійснюється згідно з кошторисом і щомісячним розписом видатків, у межах річної суми видатків, передбаченої місцевим бюджетом на поточний фінансовий рік. На 2022 р. планується взяття бюджетних зобов'язань в межах кошторисних призначень.</t>
  </si>
  <si>
    <t xml:space="preserve">Заступник директора департаменту інфраструктури міста - начальник управління житлової політики і майна </t>
  </si>
  <si>
    <t>Наталія ВІТКОВСЬКА</t>
  </si>
  <si>
    <t>Начальник відділу бухгалтерського обліку та звітності - головний бухгалтер</t>
  </si>
  <si>
    <t>Лариса ТУЗ</t>
  </si>
  <si>
    <t>3.                  1210160</t>
  </si>
  <si>
    <t>2. управління житлової політики і майна Хмельницької міської ради</t>
  </si>
  <si>
    <t xml:space="preserve"> У 2020 р. кошти за спеціальним фондом місцевого бюджету управлінню не надходили. На 2021 рік в місцевому бюджеті за сеціальним фондом передбачені капітальні видатки в сумі 163248 грн на придбання комп'ютерної техніки за КЕКВ 3110 "Придбання обладнання і предметів довгострокового користування". За бюджетною програмою 1210160 "Керівництво і управління у відповідній сфері у місті Хмельницькому та самостійних підрозділах Хмельницької міської ради" на 2022 р. видатки спеціального фонду місцевого бюджету передбачені у розмірі 88000 грн на придбання комп'ютерної техніки та кондиціонера за КЕКВ 3110 "Придбання обладнання і предметів довгострокового користування".</t>
  </si>
  <si>
    <t xml:space="preserve">1. __управління житлової політики і майна Хмельницької міської ради______________________________ </t>
  </si>
  <si>
    <t>______12_________</t>
  </si>
  <si>
    <t>Забезпечення комплексного розвитку житлового господарства Хмельницької міської територіальної громади, надання населенню високоякісних житлово-комунальних послуг</t>
  </si>
  <si>
    <t>Забезпечення комплексного розвитку житлового господарства Хмельницької міської територіальної громади</t>
  </si>
  <si>
    <t>грн</t>
  </si>
  <si>
    <t>0160</t>
  </si>
  <si>
    <t>6011</t>
  </si>
  <si>
    <t>0610</t>
  </si>
  <si>
    <t xml:space="preserve"> Експлуатація та технічне обслуговування житлового фонду</t>
  </si>
  <si>
    <t>6015</t>
  </si>
  <si>
    <t>0620</t>
  </si>
  <si>
    <t>Забезпечення надійної та безперебійної експлуатації ліфтів</t>
  </si>
  <si>
    <t>6017</t>
  </si>
  <si>
    <t>Інша діяльність, пов’язана з експлуатацією об’єктів житлово-комунального господарства</t>
  </si>
  <si>
    <t>6030</t>
  </si>
  <si>
    <t>Організація благоустрою населених пунктів</t>
  </si>
  <si>
    <t>7640</t>
  </si>
  <si>
    <t>0470</t>
  </si>
  <si>
    <t>Заходи з енергозбереження</t>
  </si>
  <si>
    <t>7691</t>
  </si>
  <si>
    <t>0490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</si>
  <si>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</si>
  <si>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Інша діяльність у сфері державного управління</t>
  </si>
  <si>
    <t>0180</t>
  </si>
  <si>
    <t>0133</t>
  </si>
  <si>
    <t>0170</t>
  </si>
  <si>
    <t>Підвищення кваліфікації депутатів місцевих рад та посадових осіб місцевого самоврядування</t>
  </si>
  <si>
    <t>0131</t>
  </si>
  <si>
    <t>Керівництво і управління у відповідній сфері у містах (місті Києві), селищах, селах, об’єднаних територіальних громадах</t>
  </si>
  <si>
    <t>Забезпечення функціонування підприємств, установ та організацій, що виробляють, виконують та/або надають житлово-комунальні послуги)</t>
  </si>
  <si>
    <t xml:space="preserve">Внески до статутного капіталу суб’єктів господарювання </t>
  </si>
  <si>
    <t>Будівництво об’єктів житлово-комунального господарства</t>
  </si>
  <si>
    <t>0443</t>
  </si>
  <si>
    <t>грн.</t>
  </si>
  <si>
    <t>проект кошторису</t>
  </si>
  <si>
    <t xml:space="preserve">од. </t>
  </si>
  <si>
    <t xml:space="preserve">проект штатного розпису </t>
  </si>
  <si>
    <t>журнали реєстрації вхідної/ вихідної документації</t>
  </si>
  <si>
    <t>орієнтовно</t>
  </si>
  <si>
    <t>відс.</t>
  </si>
  <si>
    <t>розрахунково</t>
  </si>
  <si>
    <t xml:space="preserve">кошти на капітальні  видатки </t>
  </si>
  <si>
    <t xml:space="preserve">орієнтовно до попереднього року </t>
  </si>
  <si>
    <t>оплата праці</t>
  </si>
  <si>
    <t>оплата комунальних послуг та енергоносіїв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</si>
</sst>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  <numFmt numFmtId="178" formatCode="#,##0.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00"/>
    <numFmt numFmtId="185" formatCode="[$-422]d\ mmmm\ yyyy&quot; р.&quot;"/>
    <numFmt numFmtId="186" formatCode="0.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9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sz val="12"/>
      <color theme="0"/>
      <name val="Calibri"/>
      <family val="2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45" fillId="0" borderId="0" xfId="0" applyFont="1" applyAlignment="1">
      <alignment horizontal="right" vertical="center" indent="4"/>
    </xf>
    <xf numFmtId="0" fontId="45" fillId="0" borderId="0" xfId="0" applyFont="1" applyAlignment="1">
      <alignment horizontal="justify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indent="4"/>
    </xf>
    <xf numFmtId="0" fontId="47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45" fillId="0" borderId="0" xfId="0" applyFont="1" applyAlignment="1">
      <alignment horizontal="righ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vertical="center" wrapText="1"/>
    </xf>
    <xf numFmtId="0" fontId="45" fillId="0" borderId="10" xfId="0" applyFont="1" applyBorder="1" applyAlignment="1">
      <alignment horizontal="justify" vertical="center" wrapText="1"/>
    </xf>
    <xf numFmtId="0" fontId="46" fillId="0" borderId="0" xfId="0" applyFont="1" applyAlignment="1">
      <alignment/>
    </xf>
    <xf numFmtId="0" fontId="46" fillId="0" borderId="14" xfId="0" applyFont="1" applyBorder="1" applyAlignment="1">
      <alignment/>
    </xf>
    <xf numFmtId="0" fontId="0" fillId="0" borderId="0" xfId="0" applyAlignment="1">
      <alignment/>
    </xf>
    <xf numFmtId="0" fontId="46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vertical="top" wrapText="1"/>
    </xf>
    <xf numFmtId="0" fontId="49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5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48" fillId="0" borderId="15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/>
    </xf>
    <xf numFmtId="3" fontId="46" fillId="0" borderId="10" xfId="0" applyNumberFormat="1" applyFont="1" applyBorder="1" applyAlignment="1">
      <alignment horizontal="center" vertical="center"/>
    </xf>
    <xf numFmtId="3" fontId="45" fillId="0" borderId="10" xfId="0" applyNumberFormat="1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/>
    </xf>
    <xf numFmtId="3" fontId="4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3" xfId="52" applyFont="1" applyFill="1" applyBorder="1" applyAlignment="1" applyProtection="1">
      <alignment horizontal="center" vertical="center" wrapText="1"/>
      <protection locked="0"/>
    </xf>
    <xf numFmtId="178" fontId="45" fillId="0" borderId="10" xfId="0" applyNumberFormat="1" applyFont="1" applyBorder="1" applyAlignment="1">
      <alignment horizontal="center" vertical="center" wrapText="1"/>
    </xf>
    <xf numFmtId="0" fontId="51" fillId="34" borderId="0" xfId="0" applyFont="1" applyFill="1" applyAlignment="1">
      <alignment/>
    </xf>
    <xf numFmtId="3" fontId="51" fillId="34" borderId="0" xfId="0" applyNumberFormat="1" applyFont="1" applyFill="1" applyAlignment="1">
      <alignment/>
    </xf>
    <xf numFmtId="0" fontId="47" fillId="0" borderId="0" xfId="0" applyFont="1" applyAlignment="1">
      <alignment horizontal="center"/>
    </xf>
    <xf numFmtId="0" fontId="45" fillId="0" borderId="13" xfId="0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wrapText="1"/>
    </xf>
    <xf numFmtId="2" fontId="45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183" fontId="46" fillId="0" borderId="10" xfId="0" applyNumberFormat="1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48" fillId="0" borderId="0" xfId="0" applyFont="1" applyBorder="1" applyAlignment="1">
      <alignment vertical="center" wrapText="1"/>
    </xf>
    <xf numFmtId="0" fontId="48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wrapText="1"/>
    </xf>
    <xf numFmtId="0" fontId="46" fillId="0" borderId="12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8" fillId="0" borderId="15" xfId="0" applyFont="1" applyBorder="1" applyAlignment="1">
      <alignment horizontal="center" wrapText="1"/>
    </xf>
    <xf numFmtId="0" fontId="48" fillId="0" borderId="0" xfId="0" applyFont="1" applyAlignment="1">
      <alignment horizontal="left" vertical="center" wrapText="1"/>
    </xf>
    <xf numFmtId="4" fontId="45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46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top"/>
    </xf>
    <xf numFmtId="0" fontId="45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top" wrapText="1"/>
    </xf>
    <xf numFmtId="2" fontId="3" fillId="0" borderId="12" xfId="0" applyNumberFormat="1" applyFont="1" applyBorder="1" applyAlignment="1">
      <alignment vertical="center" wrapText="1"/>
    </xf>
    <xf numFmtId="2" fontId="3" fillId="0" borderId="16" xfId="0" applyNumberFormat="1" applyFont="1" applyBorder="1" applyAlignment="1">
      <alignment vertical="center" wrapText="1"/>
    </xf>
    <xf numFmtId="2" fontId="3" fillId="0" borderId="13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/>
    </xf>
    <xf numFmtId="0" fontId="2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2" fillId="0" borderId="15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3" fillId="33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3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3" fontId="46" fillId="0" borderId="12" xfId="0" applyNumberFormat="1" applyFont="1" applyBorder="1" applyAlignment="1">
      <alignment horizontal="center" vertical="center" wrapText="1"/>
    </xf>
    <xf numFmtId="3" fontId="46" fillId="0" borderId="13" xfId="0" applyNumberFormat="1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46" fillId="0" borderId="12" xfId="0" applyNumberFormat="1" applyFont="1" applyBorder="1" applyAlignment="1">
      <alignment horizontal="center" wrapText="1"/>
    </xf>
    <xf numFmtId="3" fontId="46" fillId="0" borderId="13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" fontId="46" fillId="0" borderId="10" xfId="0" applyNumberFormat="1" applyFont="1" applyBorder="1" applyAlignment="1">
      <alignment horizontal="center" vertical="center"/>
    </xf>
    <xf numFmtId="3" fontId="46" fillId="0" borderId="12" xfId="0" applyNumberFormat="1" applyFont="1" applyBorder="1" applyAlignment="1">
      <alignment horizontal="center" vertical="center"/>
    </xf>
    <xf numFmtId="3" fontId="46" fillId="0" borderId="13" xfId="0" applyNumberFormat="1" applyFont="1" applyBorder="1" applyAlignment="1">
      <alignment horizontal="center" vertical="center"/>
    </xf>
    <xf numFmtId="1" fontId="46" fillId="0" borderId="12" xfId="0" applyNumberFormat="1" applyFont="1" applyBorder="1" applyAlignment="1">
      <alignment horizontal="center" vertical="center"/>
    </xf>
    <xf numFmtId="1" fontId="46" fillId="0" borderId="13" xfId="0" applyNumberFormat="1" applyFont="1" applyBorder="1" applyAlignment="1">
      <alignment horizontal="center" vertical="center"/>
    </xf>
    <xf numFmtId="183" fontId="46" fillId="0" borderId="10" xfId="0" applyNumberFormat="1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3" fontId="45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5" fillId="0" borderId="20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ок 2 до бюджету 2000 року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67"/>
  <sheetViews>
    <sheetView tabSelected="1" view="pageBreakPreview" zoomScaleSheetLayoutView="100" zoomScalePageLayoutView="0" workbookViewId="0" topLeftCell="A12">
      <selection activeCell="E51" sqref="E51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46.57421875" style="0" customWidth="1"/>
    <col min="5" max="5" width="16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6"/>
      <c r="C1" s="6"/>
      <c r="D1" s="6"/>
      <c r="E1" s="6"/>
      <c r="F1" s="6"/>
      <c r="G1" s="117" t="s">
        <v>0</v>
      </c>
      <c r="H1" s="117"/>
      <c r="I1" s="117"/>
    </row>
    <row r="2" spans="2:9" ht="15.75" customHeight="1">
      <c r="B2" s="6"/>
      <c r="C2" s="6"/>
      <c r="D2" s="6"/>
      <c r="E2" s="6"/>
      <c r="F2" s="6"/>
      <c r="G2" s="117" t="s">
        <v>1</v>
      </c>
      <c r="H2" s="117"/>
      <c r="I2" s="117"/>
    </row>
    <row r="3" spans="2:9" ht="15.75" customHeight="1">
      <c r="B3" s="6"/>
      <c r="C3" s="6"/>
      <c r="D3" s="6"/>
      <c r="E3" s="6"/>
      <c r="F3" s="6"/>
      <c r="G3" s="117" t="s">
        <v>2</v>
      </c>
      <c r="H3" s="117"/>
      <c r="I3" s="117"/>
    </row>
    <row r="4" spans="1:9" ht="15.75">
      <c r="A4" s="1"/>
      <c r="B4" s="6"/>
      <c r="C4" s="6"/>
      <c r="D4" s="6"/>
      <c r="E4" s="6"/>
      <c r="F4" s="6"/>
      <c r="G4" s="117" t="s">
        <v>10</v>
      </c>
      <c r="H4" s="117"/>
      <c r="I4" s="117"/>
    </row>
    <row r="5" spans="1:9" ht="15.75">
      <c r="A5" s="6"/>
      <c r="B5" s="6"/>
      <c r="C5" s="6"/>
      <c r="D5" s="6"/>
      <c r="E5" s="6"/>
      <c r="F5" s="6"/>
      <c r="G5" s="117" t="s">
        <v>104</v>
      </c>
      <c r="H5" s="117"/>
      <c r="I5" s="117"/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118" t="s">
        <v>129</v>
      </c>
      <c r="B7" s="118"/>
      <c r="C7" s="118"/>
      <c r="D7" s="118"/>
      <c r="E7" s="118"/>
      <c r="F7" s="118"/>
      <c r="G7" s="118"/>
      <c r="H7" s="118"/>
      <c r="I7" s="118"/>
    </row>
    <row r="8" spans="1:9" ht="15.75">
      <c r="A8" s="6"/>
      <c r="B8" s="6"/>
      <c r="C8" s="6"/>
      <c r="D8" s="6"/>
      <c r="E8" s="6"/>
      <c r="F8" s="6"/>
      <c r="G8" s="6"/>
      <c r="H8" s="6"/>
      <c r="I8" s="6"/>
    </row>
    <row r="9" spans="1:9" ht="9.7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5.5" customHeight="1">
      <c r="A10" s="114" t="s">
        <v>221</v>
      </c>
      <c r="B10" s="114"/>
      <c r="C10" s="114"/>
      <c r="D10" s="114"/>
      <c r="E10" s="114"/>
      <c r="F10" s="124" t="s">
        <v>222</v>
      </c>
      <c r="G10" s="124"/>
      <c r="H10" s="74">
        <v>26381695</v>
      </c>
      <c r="I10" s="48">
        <v>22564000000</v>
      </c>
    </row>
    <row r="11" spans="1:9" ht="48.75" customHeight="1">
      <c r="A11" s="116" t="s">
        <v>19</v>
      </c>
      <c r="B11" s="116"/>
      <c r="C11" s="116"/>
      <c r="D11" s="116"/>
      <c r="E11" s="116"/>
      <c r="F11" s="120" t="s">
        <v>107</v>
      </c>
      <c r="G11" s="120"/>
      <c r="H11" s="44" t="s">
        <v>105</v>
      </c>
      <c r="I11" s="44" t="s">
        <v>106</v>
      </c>
    </row>
    <row r="12" spans="1:9" ht="15.75" customHeight="1">
      <c r="A12" s="6"/>
      <c r="B12" s="6"/>
      <c r="C12" s="6"/>
      <c r="D12" s="6"/>
      <c r="E12" s="6"/>
      <c r="F12" s="14"/>
      <c r="G12" s="14"/>
      <c r="H12" s="14"/>
      <c r="I12" s="14"/>
    </row>
    <row r="13" spans="1:9" ht="15.75">
      <c r="A13" s="119" t="s">
        <v>13</v>
      </c>
      <c r="B13" s="119"/>
      <c r="C13" s="119"/>
      <c r="D13" s="119"/>
      <c r="E13" s="119"/>
      <c r="F13" s="119"/>
      <c r="G13" s="119"/>
      <c r="H13" s="119"/>
      <c r="I13" s="119"/>
    </row>
    <row r="14" spans="1:9" ht="15.75">
      <c r="A14" s="6"/>
      <c r="B14" s="6"/>
      <c r="C14" s="6"/>
      <c r="D14" s="6"/>
      <c r="E14" s="6"/>
      <c r="F14" s="6"/>
      <c r="G14" s="6"/>
      <c r="H14" s="6"/>
      <c r="I14" s="6"/>
    </row>
    <row r="15" spans="1:9" ht="24" customHeight="1">
      <c r="A15" s="113" t="s">
        <v>223</v>
      </c>
      <c r="B15" s="113"/>
      <c r="C15" s="113"/>
      <c r="D15" s="113"/>
      <c r="E15" s="113"/>
      <c r="F15" s="113"/>
      <c r="G15" s="113"/>
      <c r="H15" s="113"/>
      <c r="I15" s="113"/>
    </row>
    <row r="16" spans="1:9" ht="15.75">
      <c r="A16" s="6"/>
      <c r="B16" s="6"/>
      <c r="C16" s="6"/>
      <c r="D16" s="6"/>
      <c r="E16" s="6"/>
      <c r="F16" s="6"/>
      <c r="G16" s="6"/>
      <c r="H16" s="6"/>
      <c r="I16" s="6"/>
    </row>
    <row r="17" spans="1:10" ht="15.75">
      <c r="A17" s="106" t="s">
        <v>109</v>
      </c>
      <c r="B17" s="106"/>
      <c r="C17" s="106"/>
      <c r="D17" s="106"/>
      <c r="E17" s="106"/>
      <c r="F17" s="106"/>
      <c r="G17" s="106"/>
      <c r="H17" s="106"/>
      <c r="I17" s="106"/>
      <c r="J17" s="106"/>
    </row>
    <row r="18" spans="1:9" ht="15.75">
      <c r="A18" s="6"/>
      <c r="B18" s="6"/>
      <c r="C18" s="6"/>
      <c r="D18" s="6"/>
      <c r="E18" s="6"/>
      <c r="F18" s="6"/>
      <c r="G18" s="6"/>
      <c r="H18" s="6"/>
      <c r="I18" s="6"/>
    </row>
    <row r="19" spans="1:9" ht="15.75" customHeight="1">
      <c r="A19" s="115" t="s">
        <v>110</v>
      </c>
      <c r="B19" s="115"/>
      <c r="C19" s="115"/>
      <c r="D19" s="115" t="s">
        <v>41</v>
      </c>
      <c r="E19" s="105" t="s">
        <v>130</v>
      </c>
      <c r="F19" s="105" t="s">
        <v>131</v>
      </c>
      <c r="G19" s="105" t="s">
        <v>132</v>
      </c>
      <c r="H19" s="105" t="s">
        <v>124</v>
      </c>
      <c r="I19" s="105" t="s">
        <v>133</v>
      </c>
    </row>
    <row r="20" spans="1:9" ht="15.75" customHeight="1">
      <c r="A20" s="115"/>
      <c r="B20" s="115"/>
      <c r="C20" s="115"/>
      <c r="D20" s="115"/>
      <c r="E20" s="105"/>
      <c r="F20" s="105"/>
      <c r="G20" s="105"/>
      <c r="H20" s="105"/>
      <c r="I20" s="105"/>
    </row>
    <row r="21" spans="1:9" ht="15.75" customHeight="1">
      <c r="A21" s="115">
        <v>1</v>
      </c>
      <c r="B21" s="115"/>
      <c r="C21" s="115"/>
      <c r="D21" s="42">
        <v>2</v>
      </c>
      <c r="E21" s="40">
        <v>3</v>
      </c>
      <c r="F21" s="40">
        <v>4</v>
      </c>
      <c r="G21" s="40">
        <v>5</v>
      </c>
      <c r="H21" s="40">
        <v>6</v>
      </c>
      <c r="I21" s="40">
        <v>7</v>
      </c>
    </row>
    <row r="22" spans="1:9" ht="15.75" customHeight="1">
      <c r="A22" s="107" t="s">
        <v>111</v>
      </c>
      <c r="B22" s="108"/>
      <c r="C22" s="108"/>
      <c r="D22" s="108"/>
      <c r="E22" s="108"/>
      <c r="F22" s="108"/>
      <c r="G22" s="108"/>
      <c r="H22" s="108"/>
      <c r="I22" s="109"/>
    </row>
    <row r="23" spans="1:9" ht="51.75" customHeight="1">
      <c r="A23" s="121" t="s">
        <v>224</v>
      </c>
      <c r="B23" s="122"/>
      <c r="C23" s="123"/>
      <c r="D23" s="84" t="s">
        <v>225</v>
      </c>
      <c r="E23" s="76">
        <f>E39+E54</f>
        <v>52573980.14</v>
      </c>
      <c r="F23" s="76">
        <f>F39+F54</f>
        <v>56167044</v>
      </c>
      <c r="G23" s="76">
        <f>G39+G54</f>
        <v>59084634</v>
      </c>
      <c r="H23" s="76">
        <f>H39+H54</f>
        <v>62969183.334</v>
      </c>
      <c r="I23" s="76">
        <f>I39+I54</f>
        <v>68790988.5007</v>
      </c>
    </row>
    <row r="24" spans="1:9" ht="15.75">
      <c r="A24" s="6"/>
      <c r="B24" s="6"/>
      <c r="C24" s="6"/>
      <c r="D24" s="6"/>
      <c r="E24" s="6"/>
      <c r="F24" s="6"/>
      <c r="G24" s="6"/>
      <c r="H24" s="6"/>
      <c r="I24" s="6"/>
    </row>
    <row r="25" spans="1:10" ht="15.75">
      <c r="A25" s="112" t="s">
        <v>134</v>
      </c>
      <c r="B25" s="112"/>
      <c r="C25" s="112"/>
      <c r="D25" s="112"/>
      <c r="E25" s="112"/>
      <c r="F25" s="112"/>
      <c r="G25" s="112"/>
      <c r="H25" s="112"/>
      <c r="I25" s="112"/>
      <c r="J25" s="112"/>
    </row>
    <row r="26" spans="2:10" ht="15.75">
      <c r="B26" s="6"/>
      <c r="C26" s="6"/>
      <c r="D26" s="6"/>
      <c r="E26" s="6"/>
      <c r="F26" s="6"/>
      <c r="G26" s="6"/>
      <c r="H26" s="6"/>
      <c r="J26" s="50" t="s">
        <v>17</v>
      </c>
    </row>
    <row r="27" spans="1:10" ht="31.5" customHeight="1">
      <c r="A27" s="105" t="s">
        <v>112</v>
      </c>
      <c r="B27" s="105" t="s">
        <v>113</v>
      </c>
      <c r="C27" s="105" t="s">
        <v>14</v>
      </c>
      <c r="D27" s="105" t="s">
        <v>114</v>
      </c>
      <c r="E27" s="105" t="s">
        <v>130</v>
      </c>
      <c r="F27" s="105" t="s">
        <v>131</v>
      </c>
      <c r="G27" s="105" t="s">
        <v>132</v>
      </c>
      <c r="H27" s="105" t="s">
        <v>124</v>
      </c>
      <c r="I27" s="105" t="s">
        <v>133</v>
      </c>
      <c r="J27" s="105" t="s">
        <v>108</v>
      </c>
    </row>
    <row r="28" spans="1:10" ht="81.75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</row>
    <row r="29" spans="1:10" ht="15.75">
      <c r="A29" s="18">
        <v>1</v>
      </c>
      <c r="B29" s="18">
        <v>2</v>
      </c>
      <c r="C29" s="18">
        <v>3</v>
      </c>
      <c r="D29" s="18">
        <v>4</v>
      </c>
      <c r="E29" s="18">
        <v>5</v>
      </c>
      <c r="F29" s="18">
        <v>6</v>
      </c>
      <c r="G29" s="18">
        <v>7</v>
      </c>
      <c r="H29" s="18">
        <v>8</v>
      </c>
      <c r="I29" s="18">
        <v>9</v>
      </c>
      <c r="J29" s="40">
        <v>10</v>
      </c>
    </row>
    <row r="30" spans="1:10" ht="56.25" customHeight="1">
      <c r="A30" s="71">
        <v>1210160</v>
      </c>
      <c r="B30" s="85" t="s">
        <v>226</v>
      </c>
      <c r="C30" s="85" t="s">
        <v>197</v>
      </c>
      <c r="D30" s="86" t="s">
        <v>249</v>
      </c>
      <c r="E30" s="76"/>
      <c r="F30" s="76">
        <f>'Форма 2022-2 П.6'!G20</f>
        <v>7134595</v>
      </c>
      <c r="G30" s="76">
        <f>'Форма 2022-2 П.6'!K20</f>
        <v>8900478</v>
      </c>
      <c r="H30" s="76">
        <f>'Форма 2022-2 П.5'!H20</f>
        <v>9372203.334</v>
      </c>
      <c r="I30" s="76">
        <f>'Форма 2022-2 П.5'!N20</f>
        <v>9840813.500700003</v>
      </c>
      <c r="J30" s="71">
        <v>1</v>
      </c>
    </row>
    <row r="31" spans="1:10" ht="42.75" customHeight="1">
      <c r="A31" s="71">
        <v>1210170</v>
      </c>
      <c r="B31" s="85" t="s">
        <v>246</v>
      </c>
      <c r="C31" s="85" t="s">
        <v>248</v>
      </c>
      <c r="D31" s="71" t="s">
        <v>247</v>
      </c>
      <c r="E31" s="76"/>
      <c r="F31" s="76">
        <v>12000</v>
      </c>
      <c r="G31" s="76">
        <v>12000</v>
      </c>
      <c r="H31" s="76">
        <f>G31*1.053</f>
        <v>12636</v>
      </c>
      <c r="I31" s="76">
        <f>H31*1.05</f>
        <v>13267.800000000001</v>
      </c>
      <c r="J31" s="71">
        <v>1</v>
      </c>
    </row>
    <row r="32" spans="1:10" ht="31.5">
      <c r="A32" s="71">
        <v>1210180</v>
      </c>
      <c r="B32" s="85" t="s">
        <v>244</v>
      </c>
      <c r="C32" s="85" t="s">
        <v>245</v>
      </c>
      <c r="D32" s="71" t="s">
        <v>243</v>
      </c>
      <c r="E32" s="76"/>
      <c r="F32" s="76"/>
      <c r="G32" s="76">
        <v>22830</v>
      </c>
      <c r="H32" s="76"/>
      <c r="I32" s="76"/>
      <c r="J32" s="71">
        <v>1</v>
      </c>
    </row>
    <row r="33" spans="1:10" ht="34.5" customHeight="1">
      <c r="A33" s="71">
        <v>1216011</v>
      </c>
      <c r="B33" s="87" t="s">
        <v>227</v>
      </c>
      <c r="C33" s="87" t="s">
        <v>228</v>
      </c>
      <c r="D33" s="86" t="s">
        <v>229</v>
      </c>
      <c r="E33" s="76">
        <v>2189787.53</v>
      </c>
      <c r="F33" s="76">
        <v>2134112</v>
      </c>
      <c r="G33" s="76">
        <v>1500000</v>
      </c>
      <c r="H33" s="76">
        <v>2579500</v>
      </c>
      <c r="I33" s="76">
        <v>4000000</v>
      </c>
      <c r="J33" s="71">
        <v>1</v>
      </c>
    </row>
    <row r="34" spans="1:10" ht="41.25" customHeight="1">
      <c r="A34" s="18">
        <v>1216017</v>
      </c>
      <c r="B34" s="87" t="s">
        <v>233</v>
      </c>
      <c r="C34" s="87" t="s">
        <v>231</v>
      </c>
      <c r="D34" s="88" t="s">
        <v>234</v>
      </c>
      <c r="E34" s="76">
        <v>499512.72</v>
      </c>
      <c r="F34" s="76">
        <v>550000</v>
      </c>
      <c r="G34" s="76">
        <v>16700000</v>
      </c>
      <c r="H34" s="76">
        <v>17585100</v>
      </c>
      <c r="I34" s="76">
        <v>19000000</v>
      </c>
      <c r="J34" s="40">
        <v>1</v>
      </c>
    </row>
    <row r="35" spans="1:10" ht="64.5" customHeight="1">
      <c r="A35" s="18">
        <v>1216020</v>
      </c>
      <c r="B35" s="71">
        <v>6020</v>
      </c>
      <c r="C35" s="87" t="s">
        <v>231</v>
      </c>
      <c r="D35" s="71" t="s">
        <v>250</v>
      </c>
      <c r="E35" s="76"/>
      <c r="F35" s="76">
        <v>530000</v>
      </c>
      <c r="G35" s="76"/>
      <c r="H35" s="76"/>
      <c r="I35" s="76"/>
      <c r="J35" s="40">
        <v>1</v>
      </c>
    </row>
    <row r="36" spans="1:10" ht="36" customHeight="1">
      <c r="A36" s="71">
        <v>1216030</v>
      </c>
      <c r="B36" s="87" t="s">
        <v>235</v>
      </c>
      <c r="C36" s="87" t="s">
        <v>231</v>
      </c>
      <c r="D36" s="89" t="s">
        <v>236</v>
      </c>
      <c r="E36" s="76"/>
      <c r="F36" s="76">
        <v>14100000</v>
      </c>
      <c r="G36" s="76"/>
      <c r="H36" s="76"/>
      <c r="I36" s="76"/>
      <c r="J36" s="71">
        <v>1</v>
      </c>
    </row>
    <row r="37" spans="1:10" ht="21.75" customHeight="1">
      <c r="A37" s="71">
        <v>1217640</v>
      </c>
      <c r="B37" s="87" t="s">
        <v>237</v>
      </c>
      <c r="C37" s="87" t="s">
        <v>238</v>
      </c>
      <c r="D37" s="88" t="s">
        <v>239</v>
      </c>
      <c r="E37" s="76">
        <v>708075</v>
      </c>
      <c r="F37" s="76">
        <v>550000</v>
      </c>
      <c r="G37" s="76">
        <v>1000000</v>
      </c>
      <c r="H37" s="76">
        <f>G37*1.053</f>
        <v>1053000</v>
      </c>
      <c r="I37" s="76"/>
      <c r="J37" s="71">
        <v>1</v>
      </c>
    </row>
    <row r="38" spans="1:10" ht="147.75" customHeight="1">
      <c r="A38" s="18">
        <v>1217691</v>
      </c>
      <c r="B38" s="87" t="s">
        <v>240</v>
      </c>
      <c r="C38" s="87" t="s">
        <v>241</v>
      </c>
      <c r="D38" s="90" t="s">
        <v>242</v>
      </c>
      <c r="E38" s="76"/>
      <c r="F38" s="76"/>
      <c r="G38" s="76"/>
      <c r="H38" s="76"/>
      <c r="I38" s="76"/>
      <c r="J38" s="40">
        <v>1</v>
      </c>
    </row>
    <row r="39" spans="1:10" ht="19.5" customHeight="1">
      <c r="A39" s="18"/>
      <c r="B39" s="18" t="s">
        <v>15</v>
      </c>
      <c r="C39" s="18"/>
      <c r="D39" s="18"/>
      <c r="E39" s="76">
        <f>SUM(E30:E38)</f>
        <v>3397375.25</v>
      </c>
      <c r="F39" s="76">
        <f>SUM(F30:F38)</f>
        <v>25010707</v>
      </c>
      <c r="G39" s="76">
        <f>SUM(G30:G38)</f>
        <v>28135308</v>
      </c>
      <c r="H39" s="76">
        <f>SUM(H30:H38)</f>
        <v>30602439.334</v>
      </c>
      <c r="I39" s="76">
        <f>SUM(I30:I38)</f>
        <v>32854081.3007</v>
      </c>
      <c r="J39" s="71"/>
    </row>
    <row r="40" spans="1:9" ht="15.75">
      <c r="A40" s="6"/>
      <c r="B40" s="6"/>
      <c r="C40" s="6"/>
      <c r="D40" s="6"/>
      <c r="E40" s="6"/>
      <c r="F40" s="6"/>
      <c r="G40" s="6"/>
      <c r="H40" s="6"/>
      <c r="I40" s="6"/>
    </row>
    <row r="41" spans="1:10" ht="15.75">
      <c r="A41" s="112" t="s">
        <v>135</v>
      </c>
      <c r="B41" s="112"/>
      <c r="C41" s="112"/>
      <c r="D41" s="112"/>
      <c r="E41" s="112"/>
      <c r="F41" s="112"/>
      <c r="G41" s="112"/>
      <c r="H41" s="112"/>
      <c r="I41" s="112"/>
      <c r="J41" s="112"/>
    </row>
    <row r="42" spans="1:10" ht="15.75">
      <c r="A42" s="6"/>
      <c r="B42" s="6"/>
      <c r="C42" s="6"/>
      <c r="D42" s="6"/>
      <c r="E42" s="6"/>
      <c r="F42" s="6"/>
      <c r="G42" s="6"/>
      <c r="H42" s="6"/>
      <c r="J42" s="50" t="s">
        <v>16</v>
      </c>
    </row>
    <row r="43" spans="1:10" ht="15.75" customHeight="1">
      <c r="A43" s="105" t="s">
        <v>112</v>
      </c>
      <c r="B43" s="105" t="s">
        <v>113</v>
      </c>
      <c r="C43" s="105" t="s">
        <v>14</v>
      </c>
      <c r="D43" s="105" t="s">
        <v>114</v>
      </c>
      <c r="E43" s="105" t="s">
        <v>130</v>
      </c>
      <c r="F43" s="105" t="s">
        <v>131</v>
      </c>
      <c r="G43" s="105" t="s">
        <v>132</v>
      </c>
      <c r="H43" s="105" t="s">
        <v>124</v>
      </c>
      <c r="I43" s="105" t="s">
        <v>133</v>
      </c>
      <c r="J43" s="105" t="s">
        <v>108</v>
      </c>
    </row>
    <row r="44" spans="1:10" ht="87.75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105"/>
    </row>
    <row r="45" spans="1:10" ht="15.75">
      <c r="A45" s="18">
        <v>1</v>
      </c>
      <c r="B45" s="18">
        <v>2</v>
      </c>
      <c r="C45" s="18">
        <v>3</v>
      </c>
      <c r="D45" s="18">
        <v>4</v>
      </c>
      <c r="E45" s="18">
        <v>5</v>
      </c>
      <c r="F45" s="18">
        <v>6</v>
      </c>
      <c r="G45" s="18">
        <v>7</v>
      </c>
      <c r="H45" s="18">
        <v>8</v>
      </c>
      <c r="I45" s="18">
        <v>9</v>
      </c>
      <c r="J45" s="40">
        <v>10</v>
      </c>
    </row>
    <row r="46" spans="1:10" ht="48.75" customHeight="1">
      <c r="A46" s="71">
        <v>1210160</v>
      </c>
      <c r="B46" s="85" t="s">
        <v>226</v>
      </c>
      <c r="C46" s="85" t="s">
        <v>197</v>
      </c>
      <c r="D46" s="86" t="s">
        <v>249</v>
      </c>
      <c r="E46" s="76"/>
      <c r="F46" s="76">
        <f>'Форма 2022-2 П.6'!H20</f>
        <v>163248</v>
      </c>
      <c r="G46" s="76">
        <f>'Форма 2022-2 П.6'!L20</f>
        <v>88000</v>
      </c>
      <c r="H46" s="76">
        <f>'Форма 2022-2 П.6'!H47</f>
        <v>92664</v>
      </c>
      <c r="I46" s="76">
        <f>'Форма 2022-2 П.6'!N47</f>
        <v>97297.2</v>
      </c>
      <c r="J46" s="71">
        <v>1</v>
      </c>
    </row>
    <row r="47" spans="1:10" ht="34.5" customHeight="1">
      <c r="A47" s="71">
        <v>1216011</v>
      </c>
      <c r="B47" s="87" t="s">
        <v>227</v>
      </c>
      <c r="C47" s="87" t="s">
        <v>228</v>
      </c>
      <c r="D47" s="86" t="s">
        <v>229</v>
      </c>
      <c r="E47" s="76">
        <v>4915436.68</v>
      </c>
      <c r="F47" s="76">
        <v>8284628</v>
      </c>
      <c r="G47" s="76">
        <v>4508600</v>
      </c>
      <c r="H47" s="76">
        <v>5508600</v>
      </c>
      <c r="I47" s="76">
        <v>6800000</v>
      </c>
      <c r="J47" s="71">
        <v>1</v>
      </c>
    </row>
    <row r="48" spans="1:10" ht="33" customHeight="1">
      <c r="A48" s="71">
        <v>1216015</v>
      </c>
      <c r="B48" s="87" t="s">
        <v>230</v>
      </c>
      <c r="C48" s="87" t="s">
        <v>231</v>
      </c>
      <c r="D48" s="88" t="s">
        <v>232</v>
      </c>
      <c r="E48" s="76">
        <v>10066939.65</v>
      </c>
      <c r="F48" s="76">
        <v>8000000</v>
      </c>
      <c r="G48" s="76">
        <v>3000000</v>
      </c>
      <c r="H48" s="76">
        <v>4211000</v>
      </c>
      <c r="I48" s="76">
        <v>6000000</v>
      </c>
      <c r="J48" s="71">
        <v>1</v>
      </c>
    </row>
    <row r="49" spans="1:10" ht="46.5" customHeight="1">
      <c r="A49" s="71">
        <v>1216017</v>
      </c>
      <c r="B49" s="87" t="s">
        <v>233</v>
      </c>
      <c r="C49" s="87" t="s">
        <v>231</v>
      </c>
      <c r="D49" s="88" t="s">
        <v>234</v>
      </c>
      <c r="E49" s="76">
        <v>22533940.11</v>
      </c>
      <c r="F49" s="76">
        <v>13068461</v>
      </c>
      <c r="G49" s="76">
        <v>18500000</v>
      </c>
      <c r="H49" s="76">
        <v>19480500</v>
      </c>
      <c r="I49" s="76">
        <v>22000000</v>
      </c>
      <c r="J49" s="71">
        <v>1</v>
      </c>
    </row>
    <row r="50" spans="1:10" ht="33" customHeight="1">
      <c r="A50" s="71">
        <v>1217310</v>
      </c>
      <c r="B50" s="71">
        <v>7310</v>
      </c>
      <c r="C50" s="87" t="s">
        <v>253</v>
      </c>
      <c r="D50" s="71" t="s">
        <v>252</v>
      </c>
      <c r="E50" s="76">
        <v>3770909</v>
      </c>
      <c r="F50" s="76"/>
      <c r="G50" s="76">
        <v>1968726</v>
      </c>
      <c r="H50" s="76"/>
      <c r="I50" s="76"/>
      <c r="J50" s="71">
        <v>1</v>
      </c>
    </row>
    <row r="51" spans="1:10" ht="18.75" customHeight="1">
      <c r="A51" s="71">
        <v>1217640</v>
      </c>
      <c r="B51" s="87" t="s">
        <v>237</v>
      </c>
      <c r="C51" s="87" t="s">
        <v>238</v>
      </c>
      <c r="D51" s="88" t="s">
        <v>239</v>
      </c>
      <c r="E51" s="76">
        <v>7811205</v>
      </c>
      <c r="F51" s="76">
        <v>350000</v>
      </c>
      <c r="G51" s="76">
        <v>2000000</v>
      </c>
      <c r="H51" s="101">
        <v>2106000</v>
      </c>
      <c r="I51" s="76"/>
      <c r="J51" s="71">
        <v>1</v>
      </c>
    </row>
    <row r="52" spans="1:10" ht="34.5" customHeight="1">
      <c r="A52" s="71">
        <v>1217670</v>
      </c>
      <c r="B52" s="71">
        <v>7670</v>
      </c>
      <c r="C52" s="87" t="s">
        <v>241</v>
      </c>
      <c r="D52" s="71" t="s">
        <v>251</v>
      </c>
      <c r="E52" s="76"/>
      <c r="F52" s="76">
        <v>300000</v>
      </c>
      <c r="G52" s="76"/>
      <c r="H52" s="76"/>
      <c r="I52" s="76"/>
      <c r="J52" s="71">
        <v>1</v>
      </c>
    </row>
    <row r="53" spans="1:10" ht="132" customHeight="1">
      <c r="A53" s="71">
        <v>1217691</v>
      </c>
      <c r="B53" s="87" t="s">
        <v>240</v>
      </c>
      <c r="C53" s="87" t="s">
        <v>241</v>
      </c>
      <c r="D53" s="90" t="s">
        <v>242</v>
      </c>
      <c r="E53" s="76">
        <v>78174.45</v>
      </c>
      <c r="F53" s="76">
        <v>990000</v>
      </c>
      <c r="G53" s="76">
        <v>884000</v>
      </c>
      <c r="H53" s="76">
        <v>967980</v>
      </c>
      <c r="I53" s="76">
        <v>1039610</v>
      </c>
      <c r="J53" s="40">
        <v>1</v>
      </c>
    </row>
    <row r="54" spans="1:10" ht="15.75">
      <c r="A54" s="18"/>
      <c r="B54" s="18" t="s">
        <v>15</v>
      </c>
      <c r="C54" s="18"/>
      <c r="D54" s="18"/>
      <c r="E54" s="76">
        <f>SUM(E46:E53)</f>
        <v>49176604.89</v>
      </c>
      <c r="F54" s="76">
        <f>SUM(F46:F53)</f>
        <v>31156337</v>
      </c>
      <c r="G54" s="76">
        <f>SUM(G46:G53)</f>
        <v>30949326</v>
      </c>
      <c r="H54" s="76">
        <f>SUM(H46:H53)</f>
        <v>32366744</v>
      </c>
      <c r="I54" s="76">
        <f>SUM(I46:I53)</f>
        <v>35936907.2</v>
      </c>
      <c r="J54" s="71"/>
    </row>
    <row r="55" spans="2:9" ht="15.75">
      <c r="B55" s="6"/>
      <c r="C55" s="6"/>
      <c r="D55" s="6"/>
      <c r="E55" s="6"/>
      <c r="F55" s="6"/>
      <c r="G55" s="6"/>
      <c r="H55" s="6"/>
      <c r="I55" s="6"/>
    </row>
    <row r="56" spans="1:10" ht="15.75">
      <c r="A56" s="5"/>
      <c r="B56" s="6"/>
      <c r="C56" s="6"/>
      <c r="D56" s="6"/>
      <c r="E56" s="6"/>
      <c r="F56" s="6"/>
      <c r="G56" s="92">
        <v>60311000</v>
      </c>
      <c r="H56" s="92">
        <v>66040545</v>
      </c>
      <c r="I56" s="92">
        <v>70927545</v>
      </c>
      <c r="J56" s="102"/>
    </row>
    <row r="57" spans="1:10" ht="15.75">
      <c r="A57" s="3"/>
      <c r="B57" s="6"/>
      <c r="C57" s="6"/>
      <c r="D57" s="6"/>
      <c r="E57" s="6"/>
      <c r="F57" s="6"/>
      <c r="G57" s="93">
        <f>G56-G23</f>
        <v>1226366</v>
      </c>
      <c r="H57" s="93">
        <f>H56-H23</f>
        <v>3071361.666000001</v>
      </c>
      <c r="I57" s="93">
        <f>I56-I23</f>
        <v>2136556.499300003</v>
      </c>
      <c r="J57" s="102"/>
    </row>
    <row r="58" spans="1:9" ht="15.75">
      <c r="A58" s="3"/>
      <c r="B58" s="6"/>
      <c r="C58" s="6"/>
      <c r="D58" s="6"/>
      <c r="E58" s="94"/>
      <c r="F58" s="6"/>
      <c r="G58" s="98"/>
      <c r="H58" s="98"/>
      <c r="I58" s="98"/>
    </row>
    <row r="59" spans="1:9" ht="51" customHeight="1">
      <c r="A59" s="103" t="s">
        <v>214</v>
      </c>
      <c r="B59" s="103"/>
      <c r="C59" s="103"/>
      <c r="D59" s="7"/>
      <c r="E59" s="67"/>
      <c r="F59" s="6"/>
      <c r="G59" s="6"/>
      <c r="H59" s="111" t="s">
        <v>215</v>
      </c>
      <c r="I59" s="111"/>
    </row>
    <row r="60" spans="1:9" ht="15.75" customHeight="1">
      <c r="A60" s="7"/>
      <c r="D60" s="14"/>
      <c r="E60" s="72" t="s">
        <v>5</v>
      </c>
      <c r="F60" s="6"/>
      <c r="G60" s="6"/>
      <c r="H60" s="110" t="s">
        <v>6</v>
      </c>
      <c r="I60" s="110"/>
    </row>
    <row r="61" spans="1:9" ht="37.5" customHeight="1">
      <c r="A61" s="104" t="s">
        <v>216</v>
      </c>
      <c r="B61" s="104"/>
      <c r="C61" s="104"/>
      <c r="D61" s="78"/>
      <c r="E61" s="77"/>
      <c r="F61" s="15"/>
      <c r="G61" s="15"/>
      <c r="H61" s="111" t="s">
        <v>217</v>
      </c>
      <c r="I61" s="111"/>
    </row>
    <row r="62" spans="1:9" ht="15.75" customHeight="1">
      <c r="A62" s="7"/>
      <c r="B62" s="4"/>
      <c r="D62" s="14"/>
      <c r="E62" s="72" t="s">
        <v>5</v>
      </c>
      <c r="F62" s="6"/>
      <c r="G62" s="6"/>
      <c r="H62" s="110" t="s">
        <v>6</v>
      </c>
      <c r="I62" s="110"/>
    </row>
    <row r="65" ht="15.75">
      <c r="A65" s="2"/>
    </row>
    <row r="67" ht="15.75">
      <c r="A67" s="2"/>
    </row>
  </sheetData>
  <sheetProtection/>
  <mergeCells count="51">
    <mergeCell ref="A7:I7"/>
    <mergeCell ref="G4:I4"/>
    <mergeCell ref="G5:I5"/>
    <mergeCell ref="C43:C44"/>
    <mergeCell ref="H43:H44"/>
    <mergeCell ref="F27:F28"/>
    <mergeCell ref="A13:I13"/>
    <mergeCell ref="F11:G11"/>
    <mergeCell ref="A23:C23"/>
    <mergeCell ref="F10:G10"/>
    <mergeCell ref="G2:I2"/>
    <mergeCell ref="G1:I1"/>
    <mergeCell ref="G3:I3"/>
    <mergeCell ref="H62:I62"/>
    <mergeCell ref="A27:A28"/>
    <mergeCell ref="B27:B28"/>
    <mergeCell ref="C27:C28"/>
    <mergeCell ref="A43:A44"/>
    <mergeCell ref="B43:B44"/>
    <mergeCell ref="H61:I61"/>
    <mergeCell ref="A10:E10"/>
    <mergeCell ref="D27:D28"/>
    <mergeCell ref="D43:D44"/>
    <mergeCell ref="D19:D20"/>
    <mergeCell ref="A19:C20"/>
    <mergeCell ref="A21:C21"/>
    <mergeCell ref="A11:E11"/>
    <mergeCell ref="H19:H20"/>
    <mergeCell ref="A25:J25"/>
    <mergeCell ref="A41:J41"/>
    <mergeCell ref="A15:I15"/>
    <mergeCell ref="H27:H28"/>
    <mergeCell ref="J27:J28"/>
    <mergeCell ref="I43:I44"/>
    <mergeCell ref="H60:I60"/>
    <mergeCell ref="I27:I28"/>
    <mergeCell ref="E43:E44"/>
    <mergeCell ref="F43:F44"/>
    <mergeCell ref="G43:G44"/>
    <mergeCell ref="H59:I59"/>
    <mergeCell ref="E27:E28"/>
    <mergeCell ref="A59:C59"/>
    <mergeCell ref="A61:C61"/>
    <mergeCell ref="I19:I20"/>
    <mergeCell ref="J43:J44"/>
    <mergeCell ref="A17:J17"/>
    <mergeCell ref="E19:E20"/>
    <mergeCell ref="F19:F20"/>
    <mergeCell ref="G19:G20"/>
    <mergeCell ref="A22:I22"/>
    <mergeCell ref="G27:G2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1" r:id="rId1"/>
  <rowBreaks count="1" manualBreakCount="1">
    <brk id="33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O10"/>
  <sheetViews>
    <sheetView view="pageBreakPreview" zoomScale="115" zoomScaleSheetLayoutView="115" zoomScalePageLayoutView="0" workbookViewId="0" topLeftCell="A1">
      <selection activeCell="C6" sqref="C6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119" t="s">
        <v>152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15.75">
      <c r="M2" s="50" t="s">
        <v>17</v>
      </c>
    </row>
    <row r="3" spans="1:13" ht="47.25" customHeight="1">
      <c r="A3" s="145" t="s">
        <v>64</v>
      </c>
      <c r="B3" s="145" t="s">
        <v>65</v>
      </c>
      <c r="C3" s="145" t="s">
        <v>61</v>
      </c>
      <c r="D3" s="105" t="s">
        <v>130</v>
      </c>
      <c r="E3" s="105"/>
      <c r="F3" s="105" t="s">
        <v>131</v>
      </c>
      <c r="G3" s="105"/>
      <c r="H3" s="105" t="s">
        <v>132</v>
      </c>
      <c r="I3" s="105"/>
      <c r="J3" s="105" t="s">
        <v>124</v>
      </c>
      <c r="K3" s="105"/>
      <c r="L3" s="105" t="s">
        <v>133</v>
      </c>
      <c r="M3" s="105"/>
    </row>
    <row r="4" spans="1:13" ht="109.5" customHeight="1">
      <c r="A4" s="146"/>
      <c r="B4" s="146"/>
      <c r="C4" s="146"/>
      <c r="D4" s="18" t="s">
        <v>63</v>
      </c>
      <c r="E4" s="18" t="s">
        <v>62</v>
      </c>
      <c r="F4" s="18" t="s">
        <v>63</v>
      </c>
      <c r="G4" s="18" t="s">
        <v>62</v>
      </c>
      <c r="H4" s="18" t="s">
        <v>63</v>
      </c>
      <c r="I4" s="18" t="s">
        <v>62</v>
      </c>
      <c r="J4" s="18" t="s">
        <v>63</v>
      </c>
      <c r="K4" s="18" t="s">
        <v>62</v>
      </c>
      <c r="L4" s="18" t="s">
        <v>63</v>
      </c>
      <c r="M4" s="18" t="s">
        <v>62</v>
      </c>
    </row>
    <row r="5" spans="1:13" ht="15.7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</row>
    <row r="6" spans="1:13" ht="47.25">
      <c r="A6" s="66" t="s">
        <v>211</v>
      </c>
      <c r="B6" s="18"/>
      <c r="C6" s="18"/>
      <c r="D6" s="18"/>
      <c r="E6" s="18"/>
      <c r="F6" s="56">
        <f>'Форма 2022-2 П.6'!H20</f>
        <v>163248</v>
      </c>
      <c r="G6" s="18"/>
      <c r="H6" s="56">
        <f>'Форма 2022-2 П.6'!L20</f>
        <v>88000</v>
      </c>
      <c r="I6" s="18"/>
      <c r="J6" s="65">
        <f>H6*1.053</f>
        <v>92664</v>
      </c>
      <c r="K6" s="18"/>
      <c r="L6" s="65">
        <f>J6*1.05</f>
        <v>97297.2</v>
      </c>
      <c r="M6" s="18"/>
    </row>
    <row r="7" spans="1:13" ht="15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9" spans="1:13" ht="48" customHeight="1">
      <c r="A9" s="112" t="s">
        <v>153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</row>
    <row r="10" spans="1:15" ht="32.25" customHeight="1">
      <c r="A10" s="168" t="s">
        <v>212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O10">
        <f>5508857.62/6577876*100</f>
        <v>83.7482740629346</v>
      </c>
    </row>
  </sheetData>
  <sheetProtection/>
  <mergeCells count="11">
    <mergeCell ref="J3:K3"/>
    <mergeCell ref="L3:M3"/>
    <mergeCell ref="A9:M9"/>
    <mergeCell ref="A10:M10"/>
    <mergeCell ref="A1:M1"/>
    <mergeCell ref="C3:C4"/>
    <mergeCell ref="B3:B4"/>
    <mergeCell ref="A3:A4"/>
    <mergeCell ref="D3:E3"/>
    <mergeCell ref="F3:G3"/>
    <mergeCell ref="H3:I3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51"/>
  <sheetViews>
    <sheetView view="pageBreakPreview" zoomScale="85" zoomScaleSheetLayoutView="85" zoomScalePageLayoutView="0" workbookViewId="0" topLeftCell="A31">
      <selection activeCell="C18" sqref="C18:L29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8.8515625" style="0" customWidth="1"/>
  </cols>
  <sheetData>
    <row r="1" spans="1:18" ht="15.75">
      <c r="A1" s="112" t="s">
        <v>154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18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5.75">
      <c r="A3" s="112" t="s">
        <v>155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1:18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7" t="s">
        <v>17</v>
      </c>
      <c r="M4" s="13"/>
      <c r="N4" s="13"/>
      <c r="O4" s="13"/>
      <c r="P4" s="13"/>
      <c r="Q4" s="13"/>
      <c r="R4" s="13"/>
    </row>
    <row r="5" spans="1:18" ht="48" customHeight="1">
      <c r="A5" s="105" t="s">
        <v>66</v>
      </c>
      <c r="B5" s="105" t="s">
        <v>3</v>
      </c>
      <c r="C5" s="136" t="s">
        <v>76</v>
      </c>
      <c r="D5" s="136" t="s">
        <v>80</v>
      </c>
      <c r="E5" s="136" t="s">
        <v>81</v>
      </c>
      <c r="F5" s="136"/>
      <c r="G5" s="136" t="s">
        <v>82</v>
      </c>
      <c r="H5" s="136"/>
      <c r="I5" s="136" t="s">
        <v>83</v>
      </c>
      <c r="J5" s="140" t="s">
        <v>85</v>
      </c>
      <c r="K5" s="140"/>
      <c r="L5" s="136" t="s">
        <v>84</v>
      </c>
      <c r="M5" s="29"/>
      <c r="N5" s="29"/>
      <c r="O5" s="29"/>
      <c r="P5" s="29"/>
      <c r="Q5" s="29"/>
      <c r="R5" s="29"/>
    </row>
    <row r="6" spans="1:18" ht="103.5" customHeight="1">
      <c r="A6" s="105"/>
      <c r="B6" s="105"/>
      <c r="C6" s="136"/>
      <c r="D6" s="136"/>
      <c r="E6" s="136"/>
      <c r="F6" s="136"/>
      <c r="G6" s="136"/>
      <c r="H6" s="136"/>
      <c r="I6" s="136"/>
      <c r="J6" s="18" t="s">
        <v>71</v>
      </c>
      <c r="K6" s="18" t="s">
        <v>72</v>
      </c>
      <c r="L6" s="136"/>
      <c r="M6" s="29"/>
      <c r="N6" s="29"/>
      <c r="O6" s="29"/>
      <c r="P6" s="17"/>
      <c r="Q6" s="29"/>
      <c r="R6" s="29"/>
    </row>
    <row r="7" spans="1:18" ht="15.75">
      <c r="A7" s="18">
        <v>1</v>
      </c>
      <c r="B7" s="18">
        <v>2</v>
      </c>
      <c r="C7" s="24">
        <v>3</v>
      </c>
      <c r="D7" s="24">
        <v>4</v>
      </c>
      <c r="E7" s="115">
        <v>5</v>
      </c>
      <c r="F7" s="115"/>
      <c r="G7" s="178">
        <v>6</v>
      </c>
      <c r="H7" s="178"/>
      <c r="I7" s="24">
        <v>7</v>
      </c>
      <c r="J7" s="24">
        <v>8</v>
      </c>
      <c r="K7" s="24">
        <v>9</v>
      </c>
      <c r="L7" s="24">
        <v>10</v>
      </c>
      <c r="M7" s="29"/>
      <c r="N7" s="29"/>
      <c r="O7" s="29"/>
      <c r="P7" s="17"/>
      <c r="Q7" s="29"/>
      <c r="R7" s="29"/>
    </row>
    <row r="8" spans="1:18" ht="17.25" customHeight="1">
      <c r="A8" s="54"/>
      <c r="B8" s="55"/>
      <c r="C8" s="24"/>
      <c r="D8" s="24"/>
      <c r="E8" s="115"/>
      <c r="F8" s="115"/>
      <c r="G8" s="115"/>
      <c r="H8" s="115"/>
      <c r="I8" s="32"/>
      <c r="J8" s="24"/>
      <c r="K8" s="24"/>
      <c r="L8" s="24"/>
      <c r="M8" s="29"/>
      <c r="N8" s="29"/>
      <c r="O8" s="29"/>
      <c r="P8" s="17"/>
      <c r="Q8" s="29"/>
      <c r="R8" s="29"/>
    </row>
    <row r="9" spans="1:18" ht="18" customHeight="1">
      <c r="A9" s="54"/>
      <c r="B9" s="55"/>
      <c r="C9" s="24"/>
      <c r="D9" s="24"/>
      <c r="E9" s="115"/>
      <c r="F9" s="115"/>
      <c r="G9" s="115"/>
      <c r="H9" s="115"/>
      <c r="I9" s="24"/>
      <c r="J9" s="24"/>
      <c r="K9" s="24"/>
      <c r="L9" s="24"/>
      <c r="M9" s="29"/>
      <c r="N9" s="29"/>
      <c r="O9" s="29"/>
      <c r="P9" s="17"/>
      <c r="Q9" s="29"/>
      <c r="R9" s="29"/>
    </row>
    <row r="10" spans="1:18" ht="19.5" customHeight="1">
      <c r="A10" s="18"/>
      <c r="B10" s="18" t="s">
        <v>15</v>
      </c>
      <c r="C10" s="24"/>
      <c r="D10" s="24"/>
      <c r="E10" s="115"/>
      <c r="F10" s="115"/>
      <c r="G10" s="115"/>
      <c r="H10" s="115"/>
      <c r="I10" s="24"/>
      <c r="J10" s="24"/>
      <c r="K10" s="24"/>
      <c r="L10" s="24"/>
      <c r="M10" s="29"/>
      <c r="N10" s="29"/>
      <c r="O10" s="29"/>
      <c r="P10" s="29"/>
      <c r="Q10" s="29"/>
      <c r="R10" s="29"/>
    </row>
    <row r="11" spans="1:18" ht="15.7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5.75">
      <c r="A12" s="112" t="s">
        <v>156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29"/>
      <c r="N12" s="29"/>
      <c r="O12" s="29"/>
      <c r="P12" s="29"/>
      <c r="Q12" s="29"/>
      <c r="R12" s="29"/>
    </row>
    <row r="13" spans="1:18" ht="15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17" t="s">
        <v>17</v>
      </c>
      <c r="M13" s="29"/>
      <c r="N13" s="29"/>
      <c r="O13" s="29"/>
      <c r="P13" s="29"/>
      <c r="Q13" s="29"/>
      <c r="R13" s="29"/>
    </row>
    <row r="14" spans="1:18" ht="15.75">
      <c r="A14" s="174" t="s">
        <v>66</v>
      </c>
      <c r="B14" s="145" t="s">
        <v>3</v>
      </c>
      <c r="C14" s="105" t="s">
        <v>11</v>
      </c>
      <c r="D14" s="105"/>
      <c r="E14" s="105"/>
      <c r="F14" s="105"/>
      <c r="G14" s="105"/>
      <c r="H14" s="105" t="s">
        <v>100</v>
      </c>
      <c r="I14" s="105"/>
      <c r="J14" s="105"/>
      <c r="K14" s="105"/>
      <c r="L14" s="105"/>
      <c r="M14" s="29"/>
      <c r="N14" s="29"/>
      <c r="O14" s="29"/>
      <c r="P14" s="29"/>
      <c r="Q14" s="29"/>
      <c r="R14" s="29"/>
    </row>
    <row r="15" spans="1:18" ht="98.25" customHeight="1">
      <c r="A15" s="175"/>
      <c r="B15" s="147"/>
      <c r="C15" s="105" t="s">
        <v>67</v>
      </c>
      <c r="D15" s="105" t="s">
        <v>68</v>
      </c>
      <c r="E15" s="105" t="s">
        <v>69</v>
      </c>
      <c r="F15" s="105"/>
      <c r="G15" s="145" t="s">
        <v>73</v>
      </c>
      <c r="H15" s="105" t="s">
        <v>70</v>
      </c>
      <c r="I15" s="145" t="s">
        <v>75</v>
      </c>
      <c r="J15" s="105" t="s">
        <v>69</v>
      </c>
      <c r="K15" s="105"/>
      <c r="L15" s="145" t="s">
        <v>74</v>
      </c>
      <c r="M15" s="29"/>
      <c r="N15" s="29"/>
      <c r="O15" s="29"/>
      <c r="P15" s="29"/>
      <c r="Q15" s="29"/>
      <c r="R15" s="29"/>
    </row>
    <row r="16" spans="1:18" ht="36.75" customHeight="1">
      <c r="A16" s="176"/>
      <c r="B16" s="146"/>
      <c r="C16" s="105"/>
      <c r="D16" s="105"/>
      <c r="E16" s="18" t="s">
        <v>71</v>
      </c>
      <c r="F16" s="18" t="s">
        <v>72</v>
      </c>
      <c r="G16" s="146"/>
      <c r="H16" s="105"/>
      <c r="I16" s="146"/>
      <c r="J16" s="18" t="s">
        <v>71</v>
      </c>
      <c r="K16" s="18" t="s">
        <v>72</v>
      </c>
      <c r="L16" s="146"/>
      <c r="M16" s="29"/>
      <c r="N16" s="29"/>
      <c r="O16" s="29"/>
      <c r="P16" s="29"/>
      <c r="Q16" s="29"/>
      <c r="R16" s="29"/>
    </row>
    <row r="17" spans="1:18" ht="15.75">
      <c r="A17" s="18">
        <v>1</v>
      </c>
      <c r="B17" s="18">
        <v>2</v>
      </c>
      <c r="C17" s="18">
        <v>3</v>
      </c>
      <c r="D17" s="18">
        <v>4</v>
      </c>
      <c r="E17" s="18">
        <v>5</v>
      </c>
      <c r="F17" s="18">
        <v>6</v>
      </c>
      <c r="G17" s="18">
        <v>7</v>
      </c>
      <c r="H17" s="18">
        <v>8</v>
      </c>
      <c r="I17" s="18">
        <v>9</v>
      </c>
      <c r="J17" s="18">
        <v>10</v>
      </c>
      <c r="K17" s="18">
        <v>11</v>
      </c>
      <c r="L17" s="18">
        <v>12</v>
      </c>
      <c r="M17" s="29"/>
      <c r="N17" s="29"/>
      <c r="O17" s="29"/>
      <c r="P17" s="29"/>
      <c r="Q17" s="29"/>
      <c r="R17" s="29"/>
    </row>
    <row r="18" spans="1:18" ht="18.75" customHeight="1">
      <c r="A18" s="54">
        <v>2110</v>
      </c>
      <c r="B18" s="55" t="s">
        <v>264</v>
      </c>
      <c r="C18" s="83">
        <f>'Форма 2022-2 П.6'!G8</f>
        <v>5153675</v>
      </c>
      <c r="D18" s="83"/>
      <c r="E18" s="83"/>
      <c r="F18" s="83"/>
      <c r="G18" s="83">
        <f>C18</f>
        <v>5153675</v>
      </c>
      <c r="H18" s="83">
        <f>'Форма 2022-2 П.6'!K8</f>
        <v>6530800</v>
      </c>
      <c r="I18" s="83"/>
      <c r="J18" s="83"/>
      <c r="K18" s="83"/>
      <c r="L18" s="83">
        <f>H18</f>
        <v>6530800</v>
      </c>
      <c r="M18" s="29"/>
      <c r="N18" s="29"/>
      <c r="O18" s="29"/>
      <c r="P18" s="29"/>
      <c r="Q18" s="29"/>
      <c r="R18" s="29"/>
    </row>
    <row r="19" spans="1:18" ht="36" customHeight="1">
      <c r="A19" s="54">
        <v>2120</v>
      </c>
      <c r="B19" s="55" t="s">
        <v>175</v>
      </c>
      <c r="C19" s="83">
        <f>'Форма 2022-2 П.6'!G9</f>
        <v>1090170</v>
      </c>
      <c r="D19" s="83"/>
      <c r="E19" s="83"/>
      <c r="F19" s="83"/>
      <c r="G19" s="83">
        <f aca="true" t="shared" si="0" ref="G19:G28">C19</f>
        <v>1090170</v>
      </c>
      <c r="H19" s="83">
        <f>'Форма 2022-2 П.6'!K9</f>
        <v>1436775</v>
      </c>
      <c r="I19" s="83"/>
      <c r="J19" s="83"/>
      <c r="K19" s="83"/>
      <c r="L19" s="83">
        <f aca="true" t="shared" si="1" ref="L19:L28">H19</f>
        <v>1436775</v>
      </c>
      <c r="M19" s="29"/>
      <c r="N19" s="29"/>
      <c r="O19" s="29"/>
      <c r="P19" s="29"/>
      <c r="Q19" s="29"/>
      <c r="R19" s="29"/>
    </row>
    <row r="20" spans="1:18" ht="48.75" customHeight="1">
      <c r="A20" s="54">
        <v>2210</v>
      </c>
      <c r="B20" s="55" t="s">
        <v>176</v>
      </c>
      <c r="C20" s="83">
        <f>'Форма 2022-2 П.6'!G10</f>
        <v>253395</v>
      </c>
      <c r="D20" s="83"/>
      <c r="E20" s="83"/>
      <c r="F20" s="83"/>
      <c r="G20" s="83">
        <f t="shared" si="0"/>
        <v>253395</v>
      </c>
      <c r="H20" s="83">
        <f>'Форма 2022-2 П.6'!K10</f>
        <v>272761</v>
      </c>
      <c r="I20" s="83"/>
      <c r="J20" s="83"/>
      <c r="K20" s="83"/>
      <c r="L20" s="83">
        <f t="shared" si="1"/>
        <v>272761</v>
      </c>
      <c r="M20" s="29"/>
      <c r="N20" s="29"/>
      <c r="O20" s="29"/>
      <c r="P20" s="29"/>
      <c r="Q20" s="29"/>
      <c r="R20" s="29"/>
    </row>
    <row r="21" spans="1:18" ht="35.25" customHeight="1">
      <c r="A21" s="54">
        <v>2240</v>
      </c>
      <c r="B21" s="55" t="s">
        <v>177</v>
      </c>
      <c r="C21" s="83">
        <f>'Форма 2022-2 П.6'!G11</f>
        <v>463190</v>
      </c>
      <c r="D21" s="83"/>
      <c r="E21" s="83"/>
      <c r="F21" s="83"/>
      <c r="G21" s="83">
        <f t="shared" si="0"/>
        <v>463190</v>
      </c>
      <c r="H21" s="83">
        <f>'Форма 2022-2 П.6'!K11</f>
        <v>458418</v>
      </c>
      <c r="I21" s="83"/>
      <c r="J21" s="83"/>
      <c r="K21" s="83"/>
      <c r="L21" s="83">
        <f t="shared" si="1"/>
        <v>458418</v>
      </c>
      <c r="M21" s="29"/>
      <c r="N21" s="29"/>
      <c r="O21" s="29"/>
      <c r="P21" s="29"/>
      <c r="Q21" s="29"/>
      <c r="R21" s="29"/>
    </row>
    <row r="22" spans="1:18" ht="32.25" customHeight="1">
      <c r="A22" s="54">
        <v>2250</v>
      </c>
      <c r="B22" s="55" t="s">
        <v>178</v>
      </c>
      <c r="C22" s="83">
        <f>'Форма 2022-2 П.6'!G12</f>
        <v>14760</v>
      </c>
      <c r="D22" s="83"/>
      <c r="E22" s="83"/>
      <c r="F22" s="83"/>
      <c r="G22" s="83">
        <f t="shared" si="0"/>
        <v>14760</v>
      </c>
      <c r="H22" s="83">
        <f>'Форма 2022-2 П.6'!K12</f>
        <v>11280</v>
      </c>
      <c r="I22" s="83"/>
      <c r="J22" s="83"/>
      <c r="K22" s="83"/>
      <c r="L22" s="83">
        <f t="shared" si="1"/>
        <v>11280</v>
      </c>
      <c r="M22" s="29"/>
      <c r="N22" s="29"/>
      <c r="O22" s="29"/>
      <c r="P22" s="29"/>
      <c r="Q22" s="29"/>
      <c r="R22" s="29"/>
    </row>
    <row r="23" spans="1:18" ht="51.75" customHeight="1">
      <c r="A23" s="54">
        <v>2271</v>
      </c>
      <c r="B23" s="55" t="s">
        <v>179</v>
      </c>
      <c r="C23" s="83">
        <f>'Форма 2022-2 П.6'!G14</f>
        <v>85515</v>
      </c>
      <c r="D23" s="83"/>
      <c r="E23" s="83"/>
      <c r="F23" s="83"/>
      <c r="G23" s="83">
        <f>C23</f>
        <v>85515</v>
      </c>
      <c r="H23" s="83">
        <f>'Форма 2022-2 П.6'!K14</f>
        <v>61273</v>
      </c>
      <c r="I23" s="83"/>
      <c r="J23" s="83"/>
      <c r="K23" s="83"/>
      <c r="L23" s="83">
        <f>H23</f>
        <v>61273</v>
      </c>
      <c r="M23" s="29"/>
      <c r="N23" s="29"/>
      <c r="O23" s="29"/>
      <c r="P23" s="29"/>
      <c r="Q23" s="29"/>
      <c r="R23" s="29"/>
    </row>
    <row r="24" spans="1:18" ht="51.75" customHeight="1">
      <c r="A24" s="54">
        <v>2272</v>
      </c>
      <c r="B24" s="55" t="s">
        <v>180</v>
      </c>
      <c r="C24" s="83">
        <f>'Форма 2022-2 П.6'!G15</f>
        <v>5208</v>
      </c>
      <c r="D24" s="83"/>
      <c r="E24" s="83"/>
      <c r="F24" s="83"/>
      <c r="G24" s="83">
        <f>C24</f>
        <v>5208</v>
      </c>
      <c r="H24" s="83">
        <f>'Форма 2022-2 П.6'!K15</f>
        <v>5208</v>
      </c>
      <c r="I24" s="83"/>
      <c r="J24" s="83"/>
      <c r="K24" s="83"/>
      <c r="L24" s="83">
        <f>H24</f>
        <v>5208</v>
      </c>
      <c r="M24" s="29"/>
      <c r="N24" s="29"/>
      <c r="O24" s="29"/>
      <c r="P24" s="29"/>
      <c r="Q24" s="29"/>
      <c r="R24" s="29"/>
    </row>
    <row r="25" spans="1:18" ht="51.75" customHeight="1">
      <c r="A25" s="54">
        <v>2273</v>
      </c>
      <c r="B25" s="55" t="s">
        <v>181</v>
      </c>
      <c r="C25" s="83">
        <f>'Форма 2022-2 П.6'!G16</f>
        <v>34186</v>
      </c>
      <c r="D25" s="83"/>
      <c r="E25" s="83"/>
      <c r="F25" s="83"/>
      <c r="G25" s="83">
        <f>C25</f>
        <v>34186</v>
      </c>
      <c r="H25" s="83">
        <f>'Форма 2022-2 П.6'!K16</f>
        <v>94487</v>
      </c>
      <c r="I25" s="83"/>
      <c r="J25" s="83"/>
      <c r="K25" s="83"/>
      <c r="L25" s="83">
        <f>H25</f>
        <v>94487</v>
      </c>
      <c r="M25" s="29"/>
      <c r="N25" s="29"/>
      <c r="O25" s="29"/>
      <c r="P25" s="29"/>
      <c r="Q25" s="29"/>
      <c r="R25" s="29"/>
    </row>
    <row r="26" spans="1:18" ht="51.75" customHeight="1">
      <c r="A26" s="54">
        <v>2275</v>
      </c>
      <c r="B26" s="55" t="s">
        <v>182</v>
      </c>
      <c r="C26" s="83">
        <f>'Форма 2022-2 П.6'!G17</f>
        <v>476</v>
      </c>
      <c r="D26" s="83"/>
      <c r="E26" s="83"/>
      <c r="F26" s="83"/>
      <c r="G26" s="83">
        <f>C26</f>
        <v>476</v>
      </c>
      <c r="H26" s="83">
        <f>'Форма 2022-2 П.6'!K17</f>
        <v>4476</v>
      </c>
      <c r="I26" s="83"/>
      <c r="J26" s="83"/>
      <c r="K26" s="83"/>
      <c r="L26" s="83">
        <f>H26</f>
        <v>4476</v>
      </c>
      <c r="M26" s="29"/>
      <c r="N26" s="29"/>
      <c r="O26" s="29"/>
      <c r="P26" s="29"/>
      <c r="Q26" s="29"/>
      <c r="R26" s="29"/>
    </row>
    <row r="27" spans="1:18" ht="26.25" customHeight="1">
      <c r="A27" s="54">
        <v>2800</v>
      </c>
      <c r="B27" s="55" t="s">
        <v>183</v>
      </c>
      <c r="C27" s="83">
        <f>'Форма 2022-2 П.6'!G18</f>
        <v>34020</v>
      </c>
      <c r="D27" s="83"/>
      <c r="E27" s="83"/>
      <c r="F27" s="83"/>
      <c r="G27" s="83">
        <f t="shared" si="0"/>
        <v>34020</v>
      </c>
      <c r="H27" s="83">
        <f>'Форма 2022-2 П.6'!K18</f>
        <v>25000</v>
      </c>
      <c r="I27" s="83"/>
      <c r="J27" s="83"/>
      <c r="K27" s="83"/>
      <c r="L27" s="83">
        <f t="shared" si="1"/>
        <v>25000</v>
      </c>
      <c r="M27" s="29"/>
      <c r="N27" s="29"/>
      <c r="O27" s="29"/>
      <c r="P27" s="29"/>
      <c r="Q27" s="29"/>
      <c r="R27" s="29"/>
    </row>
    <row r="28" spans="1:18" ht="83.25" customHeight="1">
      <c r="A28" s="54">
        <v>3110</v>
      </c>
      <c r="B28" s="55" t="s">
        <v>184</v>
      </c>
      <c r="C28" s="83">
        <f>'Форма 2022-2 П.6'!H19</f>
        <v>163248</v>
      </c>
      <c r="D28" s="83"/>
      <c r="E28" s="83"/>
      <c r="F28" s="83"/>
      <c r="G28" s="83">
        <f t="shared" si="0"/>
        <v>163248</v>
      </c>
      <c r="H28" s="83">
        <f>'Форма 2022-2 П.6'!L19</f>
        <v>88000</v>
      </c>
      <c r="I28" s="83"/>
      <c r="J28" s="83"/>
      <c r="K28" s="83"/>
      <c r="L28" s="83">
        <f t="shared" si="1"/>
        <v>88000</v>
      </c>
      <c r="M28" s="29"/>
      <c r="N28" s="29"/>
      <c r="O28" s="29"/>
      <c r="P28" s="29"/>
      <c r="Q28" s="29"/>
      <c r="R28" s="29"/>
    </row>
    <row r="29" spans="1:18" ht="21.75" customHeight="1">
      <c r="A29" s="18"/>
      <c r="B29" s="18" t="s">
        <v>15</v>
      </c>
      <c r="C29" s="83">
        <f>SUM(C18:C28)</f>
        <v>7297843</v>
      </c>
      <c r="D29" s="83"/>
      <c r="E29" s="83"/>
      <c r="F29" s="83"/>
      <c r="G29" s="83">
        <f>SUM(G18:G28)</f>
        <v>7297843</v>
      </c>
      <c r="H29" s="83">
        <f>SUM(H18:H28)</f>
        <v>8988478</v>
      </c>
      <c r="I29" s="83"/>
      <c r="J29" s="83"/>
      <c r="K29" s="83"/>
      <c r="L29" s="83">
        <f>SUM(L18:L28)</f>
        <v>8988478</v>
      </c>
      <c r="M29" s="29"/>
      <c r="N29" s="29"/>
      <c r="O29" s="29"/>
      <c r="P29" s="29"/>
      <c r="Q29" s="29"/>
      <c r="R29" s="29"/>
    </row>
    <row r="31" spans="1:12" ht="15.75" customHeight="1">
      <c r="A31" s="112" t="s">
        <v>157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</row>
    <row r="32" spans="9:12" ht="15.75">
      <c r="I32" s="31"/>
      <c r="J32" s="31"/>
      <c r="K32" s="31"/>
      <c r="L32" s="17" t="s">
        <v>17</v>
      </c>
    </row>
    <row r="33" spans="1:12" ht="15">
      <c r="A33" s="174" t="s">
        <v>66</v>
      </c>
      <c r="B33" s="145" t="s">
        <v>3</v>
      </c>
      <c r="C33" s="136" t="s">
        <v>76</v>
      </c>
      <c r="D33" s="136"/>
      <c r="E33" s="136" t="s">
        <v>77</v>
      </c>
      <c r="F33" s="136" t="s">
        <v>126</v>
      </c>
      <c r="G33" s="136" t="s">
        <v>158</v>
      </c>
      <c r="H33" s="136" t="s">
        <v>159</v>
      </c>
      <c r="I33" s="136" t="s">
        <v>78</v>
      </c>
      <c r="J33" s="136"/>
      <c r="K33" s="136" t="s">
        <v>79</v>
      </c>
      <c r="L33" s="136"/>
    </row>
    <row r="34" spans="1:12" ht="17.25" customHeight="1">
      <c r="A34" s="175"/>
      <c r="B34" s="147"/>
      <c r="C34" s="136"/>
      <c r="D34" s="136"/>
      <c r="E34" s="136"/>
      <c r="F34" s="136"/>
      <c r="G34" s="136"/>
      <c r="H34" s="136"/>
      <c r="I34" s="136"/>
      <c r="J34" s="136"/>
      <c r="K34" s="136"/>
      <c r="L34" s="136"/>
    </row>
    <row r="35" spans="1:12" ht="113.25" customHeight="1">
      <c r="A35" s="176"/>
      <c r="B35" s="146"/>
      <c r="C35" s="136"/>
      <c r="D35" s="136"/>
      <c r="E35" s="136"/>
      <c r="F35" s="136"/>
      <c r="G35" s="136"/>
      <c r="H35" s="136"/>
      <c r="I35" s="136"/>
      <c r="J35" s="136"/>
      <c r="K35" s="136"/>
      <c r="L35" s="136"/>
    </row>
    <row r="36" spans="1:12" ht="15.75">
      <c r="A36" s="18">
        <v>1</v>
      </c>
      <c r="B36" s="18">
        <v>2</v>
      </c>
      <c r="C36" s="177">
        <v>3</v>
      </c>
      <c r="D36" s="177"/>
      <c r="E36" s="24">
        <v>4</v>
      </c>
      <c r="F36" s="24">
        <v>5</v>
      </c>
      <c r="G36" s="24">
        <v>6</v>
      </c>
      <c r="H36" s="24">
        <v>7</v>
      </c>
      <c r="I36" s="115">
        <v>8</v>
      </c>
      <c r="J36" s="115"/>
      <c r="K36" s="115">
        <v>9</v>
      </c>
      <c r="L36" s="115"/>
    </row>
    <row r="37" spans="1:12" ht="15.75">
      <c r="A37" s="18"/>
      <c r="B37" s="18"/>
      <c r="C37" s="173"/>
      <c r="D37" s="173"/>
      <c r="E37" s="33"/>
      <c r="F37" s="33"/>
      <c r="G37" s="33"/>
      <c r="H37" s="33"/>
      <c r="I37" s="169"/>
      <c r="J37" s="170"/>
      <c r="K37" s="169"/>
      <c r="L37" s="170"/>
    </row>
    <row r="38" spans="1:12" ht="15.75">
      <c r="A38" s="18"/>
      <c r="B38" s="18"/>
      <c r="C38" s="173"/>
      <c r="D38" s="173"/>
      <c r="E38" s="33"/>
      <c r="F38" s="33"/>
      <c r="G38" s="33"/>
      <c r="H38" s="33"/>
      <c r="I38" s="169"/>
      <c r="J38" s="170"/>
      <c r="K38" s="169"/>
      <c r="L38" s="170"/>
    </row>
    <row r="39" spans="1:12" ht="15.75">
      <c r="A39" s="18"/>
      <c r="B39" s="18" t="s">
        <v>15</v>
      </c>
      <c r="C39" s="173"/>
      <c r="D39" s="173"/>
      <c r="E39" s="33"/>
      <c r="F39" s="33"/>
      <c r="G39" s="33"/>
      <c r="H39" s="33"/>
      <c r="I39" s="169"/>
      <c r="J39" s="170"/>
      <c r="K39" s="169"/>
      <c r="L39" s="170"/>
    </row>
    <row r="41" ht="15">
      <c r="A41" s="16"/>
    </row>
    <row r="42" spans="1:12" ht="28.5" customHeight="1">
      <c r="A42" s="112" t="s">
        <v>160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</row>
    <row r="43" spans="1:12" ht="45" customHeight="1">
      <c r="A43" s="171" t="s">
        <v>213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</row>
    <row r="44" spans="1:12" ht="30.75" customHeight="1">
      <c r="A44" s="112" t="s">
        <v>161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</row>
    <row r="45" spans="1:12" ht="70.5" customHeight="1">
      <c r="A45" s="172" t="s">
        <v>220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</row>
    <row r="46" spans="1:12" ht="5.2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8" spans="1:9" ht="52.5" customHeight="1">
      <c r="A48" s="103" t="s">
        <v>214</v>
      </c>
      <c r="B48" s="103"/>
      <c r="C48" s="103"/>
      <c r="D48" s="7"/>
      <c r="F48" s="67"/>
      <c r="G48" s="6"/>
      <c r="H48" s="111" t="s">
        <v>215</v>
      </c>
      <c r="I48" s="111"/>
    </row>
    <row r="49" spans="1:9" ht="15.75" customHeight="1">
      <c r="A49" s="7"/>
      <c r="D49" s="14"/>
      <c r="F49" s="63" t="s">
        <v>5</v>
      </c>
      <c r="G49" s="6"/>
      <c r="H49" s="110" t="s">
        <v>6</v>
      </c>
      <c r="I49" s="110"/>
    </row>
    <row r="50" spans="1:9" ht="39.75" customHeight="1">
      <c r="A50" s="104" t="s">
        <v>216</v>
      </c>
      <c r="B50" s="104"/>
      <c r="C50" s="104"/>
      <c r="D50" s="68"/>
      <c r="F50" s="69"/>
      <c r="G50" s="15"/>
      <c r="H50" s="111" t="s">
        <v>217</v>
      </c>
      <c r="I50" s="111"/>
    </row>
    <row r="51" spans="1:9" ht="15.75" customHeight="1">
      <c r="A51" s="7"/>
      <c r="B51" s="63"/>
      <c r="D51" s="14"/>
      <c r="F51" s="63" t="s">
        <v>5</v>
      </c>
      <c r="G51" s="6"/>
      <c r="H51" s="110" t="s">
        <v>6</v>
      </c>
      <c r="I51" s="110"/>
    </row>
  </sheetData>
  <sheetProtection/>
  <mergeCells count="64">
    <mergeCell ref="K37:L37"/>
    <mergeCell ref="K38:L38"/>
    <mergeCell ref="K39:L39"/>
    <mergeCell ref="E10:F10"/>
    <mergeCell ref="A1:R1"/>
    <mergeCell ref="A3:R3"/>
    <mergeCell ref="B5:B6"/>
    <mergeCell ref="G8:H8"/>
    <mergeCell ref="G9:H9"/>
    <mergeCell ref="C5:C6"/>
    <mergeCell ref="G7:H7"/>
    <mergeCell ref="A5:A6"/>
    <mergeCell ref="E7:F7"/>
    <mergeCell ref="E8:F8"/>
    <mergeCell ref="E9:F9"/>
    <mergeCell ref="J5:K5"/>
    <mergeCell ref="L5:L6"/>
    <mergeCell ref="I5:I6"/>
    <mergeCell ref="G5:H6"/>
    <mergeCell ref="E5:F6"/>
    <mergeCell ref="D5:D6"/>
    <mergeCell ref="C36:D36"/>
    <mergeCell ref="G10:H10"/>
    <mergeCell ref="J15:K15"/>
    <mergeCell ref="A12:L12"/>
    <mergeCell ref="B14:B16"/>
    <mergeCell ref="A14:A16"/>
    <mergeCell ref="G15:G16"/>
    <mergeCell ref="I15:I16"/>
    <mergeCell ref="C14:G14"/>
    <mergeCell ref="H14:L14"/>
    <mergeCell ref="H33:H35"/>
    <mergeCell ref="G33:G35"/>
    <mergeCell ref="I33:J35"/>
    <mergeCell ref="L15:L16"/>
    <mergeCell ref="A31:L31"/>
    <mergeCell ref="A33:A35"/>
    <mergeCell ref="B33:B35"/>
    <mergeCell ref="C33:D35"/>
    <mergeCell ref="E33:E35"/>
    <mergeCell ref="F33:F35"/>
    <mergeCell ref="A48:C48"/>
    <mergeCell ref="C38:D38"/>
    <mergeCell ref="C39:D39"/>
    <mergeCell ref="A50:C50"/>
    <mergeCell ref="K36:L36"/>
    <mergeCell ref="K33:L35"/>
    <mergeCell ref="C15:C16"/>
    <mergeCell ref="D15:D16"/>
    <mergeCell ref="E15:F15"/>
    <mergeCell ref="H15:H16"/>
    <mergeCell ref="I36:J36"/>
    <mergeCell ref="H49:I49"/>
    <mergeCell ref="C37:D37"/>
    <mergeCell ref="I37:J37"/>
    <mergeCell ref="I38:J38"/>
    <mergeCell ref="I39:J39"/>
    <mergeCell ref="H50:I50"/>
    <mergeCell ref="H51:I51"/>
    <mergeCell ref="A42:L42"/>
    <mergeCell ref="A43:L43"/>
    <mergeCell ref="A44:L44"/>
    <mergeCell ref="A45:L45"/>
    <mergeCell ref="H48:I4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77"/>
  <sheetViews>
    <sheetView view="pageBreakPreview" zoomScale="85" zoomScaleSheetLayoutView="85" zoomScalePageLayoutView="0" workbookViewId="0" topLeftCell="A1">
      <selection activeCell="A68" sqref="A68:I68"/>
    </sheetView>
  </sheetViews>
  <sheetFormatPr defaultColWidth="9.140625" defaultRowHeight="15"/>
  <cols>
    <col min="1" max="1" width="17.28125" style="0" customWidth="1"/>
    <col min="2" max="2" width="39.5742187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20.28125" style="0" customWidth="1"/>
  </cols>
  <sheetData>
    <row r="1" spans="2:9" ht="15.75" customHeight="1">
      <c r="B1" s="6"/>
      <c r="C1" s="6"/>
      <c r="D1" s="6"/>
      <c r="E1" s="6"/>
      <c r="F1" s="6"/>
      <c r="G1" s="117" t="s">
        <v>0</v>
      </c>
      <c r="H1" s="117"/>
      <c r="I1" s="117"/>
    </row>
    <row r="2" spans="2:9" ht="15.75" customHeight="1">
      <c r="B2" s="6"/>
      <c r="C2" s="6"/>
      <c r="D2" s="6"/>
      <c r="E2" s="6"/>
      <c r="F2" s="6"/>
      <c r="G2" s="117" t="s">
        <v>1</v>
      </c>
      <c r="H2" s="117"/>
      <c r="I2" s="117"/>
    </row>
    <row r="3" spans="2:9" ht="15.75" customHeight="1">
      <c r="B3" s="6"/>
      <c r="C3" s="6"/>
      <c r="D3" s="6"/>
      <c r="E3" s="6"/>
      <c r="F3" s="6"/>
      <c r="G3" s="117" t="s">
        <v>2</v>
      </c>
      <c r="H3" s="117"/>
      <c r="I3" s="117"/>
    </row>
    <row r="4" spans="1:9" ht="15.75">
      <c r="A4" s="1"/>
      <c r="B4" s="6"/>
      <c r="C4" s="6"/>
      <c r="D4" s="6"/>
      <c r="E4" s="6"/>
      <c r="F4" s="6"/>
      <c r="G4" s="117" t="s">
        <v>10</v>
      </c>
      <c r="H4" s="117"/>
      <c r="I4" s="117"/>
    </row>
    <row r="5" spans="1:9" ht="15.75">
      <c r="A5" s="6"/>
      <c r="B5" s="6"/>
      <c r="C5" s="6"/>
      <c r="D5" s="6"/>
      <c r="E5" s="6"/>
      <c r="F5" s="6"/>
      <c r="G5" s="117" t="s">
        <v>12</v>
      </c>
      <c r="H5" s="117"/>
      <c r="I5" s="117"/>
    </row>
    <row r="6" spans="1:9" ht="9" customHeight="1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118" t="s">
        <v>162</v>
      </c>
      <c r="B7" s="118"/>
      <c r="C7" s="118"/>
      <c r="D7" s="118"/>
      <c r="E7" s="118"/>
      <c r="F7" s="118"/>
      <c r="G7" s="118"/>
      <c r="H7" s="118"/>
      <c r="I7" s="118"/>
    </row>
    <row r="8" spans="1:9" ht="5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6.75" customHeight="1">
      <c r="A9" s="6"/>
      <c r="B9" s="6"/>
      <c r="C9" s="6"/>
      <c r="D9" s="6"/>
      <c r="E9" s="6"/>
      <c r="F9" s="6"/>
      <c r="G9" s="6"/>
      <c r="H9" s="6"/>
      <c r="I9" s="6"/>
    </row>
    <row r="10" spans="1:10" ht="25.5" customHeight="1">
      <c r="A10" s="179" t="s">
        <v>18</v>
      </c>
      <c r="B10" s="179"/>
      <c r="C10" s="179"/>
      <c r="D10" s="179"/>
      <c r="E10" s="179"/>
      <c r="F10" s="179"/>
      <c r="G10" s="180" t="s">
        <v>115</v>
      </c>
      <c r="H10" s="180"/>
      <c r="I10" s="49" t="s">
        <v>123</v>
      </c>
      <c r="J10" s="43"/>
    </row>
    <row r="11" spans="1:10" ht="61.5" customHeight="1">
      <c r="A11" s="181" t="s">
        <v>19</v>
      </c>
      <c r="B11" s="181"/>
      <c r="C11" s="181"/>
      <c r="D11" s="181"/>
      <c r="E11" s="181"/>
      <c r="F11" s="181"/>
      <c r="G11" s="182" t="s">
        <v>107</v>
      </c>
      <c r="H11" s="182"/>
      <c r="I11" s="46" t="s">
        <v>105</v>
      </c>
      <c r="J11" s="45"/>
    </row>
    <row r="12" spans="1:10" ht="0.75" customHeight="1">
      <c r="A12" s="41"/>
      <c r="B12" s="41"/>
      <c r="C12" s="41"/>
      <c r="D12" s="41"/>
      <c r="E12" s="41"/>
      <c r="F12" s="41"/>
      <c r="G12" s="45"/>
      <c r="H12" s="45"/>
      <c r="I12" s="44"/>
      <c r="J12" s="45"/>
    </row>
    <row r="13" spans="1:10" ht="18.75" customHeight="1">
      <c r="A13" s="179" t="s">
        <v>20</v>
      </c>
      <c r="B13" s="179"/>
      <c r="C13" s="179"/>
      <c r="D13" s="179"/>
      <c r="E13" s="179"/>
      <c r="F13" s="179"/>
      <c r="G13" s="180" t="s">
        <v>115</v>
      </c>
      <c r="H13" s="180"/>
      <c r="I13" s="49" t="s">
        <v>123</v>
      </c>
      <c r="J13" s="43"/>
    </row>
    <row r="14" spans="1:10" ht="91.5" customHeight="1">
      <c r="A14" s="181" t="s">
        <v>21</v>
      </c>
      <c r="B14" s="181"/>
      <c r="C14" s="181"/>
      <c r="D14" s="181"/>
      <c r="E14" s="181"/>
      <c r="F14" s="181"/>
      <c r="G14" s="182" t="s">
        <v>116</v>
      </c>
      <c r="H14" s="182"/>
      <c r="I14" s="46" t="s">
        <v>105</v>
      </c>
      <c r="J14" s="45"/>
    </row>
    <row r="15" spans="1:10" ht="21.75" customHeight="1">
      <c r="A15" s="179" t="s">
        <v>122</v>
      </c>
      <c r="B15" s="179"/>
      <c r="C15" s="180" t="s">
        <v>115</v>
      </c>
      <c r="D15" s="180"/>
      <c r="E15" s="180" t="s">
        <v>121</v>
      </c>
      <c r="F15" s="180"/>
      <c r="G15" s="180" t="s">
        <v>115</v>
      </c>
      <c r="H15" s="180"/>
      <c r="I15" s="48">
        <v>22564000000</v>
      </c>
      <c r="J15" s="47"/>
    </row>
    <row r="16" spans="1:10" ht="74.25" customHeight="1">
      <c r="A16" s="182" t="s">
        <v>118</v>
      </c>
      <c r="B16" s="182"/>
      <c r="C16" s="182" t="s">
        <v>119</v>
      </c>
      <c r="D16" s="182"/>
      <c r="E16" s="182" t="s">
        <v>120</v>
      </c>
      <c r="F16" s="182"/>
      <c r="G16" s="182" t="s">
        <v>117</v>
      </c>
      <c r="H16" s="182"/>
      <c r="I16" s="46" t="s">
        <v>106</v>
      </c>
      <c r="J16" s="45"/>
    </row>
    <row r="17" spans="1:9" ht="9.75" customHeight="1">
      <c r="A17" s="12"/>
      <c r="B17" s="12"/>
      <c r="C17" s="12"/>
      <c r="D17" s="12"/>
      <c r="E17" s="12"/>
      <c r="F17" s="14"/>
      <c r="G17" s="14"/>
      <c r="H17" s="14"/>
      <c r="I17" s="14"/>
    </row>
    <row r="18" spans="1:9" ht="15.75">
      <c r="A18" s="119" t="s">
        <v>87</v>
      </c>
      <c r="B18" s="119"/>
      <c r="C18" s="119"/>
      <c r="D18" s="119"/>
      <c r="E18" s="119"/>
      <c r="F18" s="119"/>
      <c r="G18" s="119"/>
      <c r="H18" s="119"/>
      <c r="I18" s="119"/>
    </row>
    <row r="19" spans="1:9" ht="9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ht="15.75">
      <c r="A20" s="119" t="s">
        <v>163</v>
      </c>
      <c r="B20" s="119"/>
      <c r="C20" s="119"/>
      <c r="D20" s="119"/>
      <c r="E20" s="119"/>
      <c r="F20" s="119"/>
      <c r="G20" s="119"/>
      <c r="H20" s="119"/>
      <c r="I20" s="119"/>
    </row>
    <row r="21" spans="1:9" ht="15.75">
      <c r="A21" s="2"/>
      <c r="I21" s="17" t="s">
        <v>17</v>
      </c>
    </row>
    <row r="22" spans="1:9" ht="62.25" customHeight="1">
      <c r="A22" s="105" t="s">
        <v>66</v>
      </c>
      <c r="B22" s="105" t="s">
        <v>3</v>
      </c>
      <c r="C22" s="145" t="s">
        <v>165</v>
      </c>
      <c r="D22" s="145" t="s">
        <v>131</v>
      </c>
      <c r="E22" s="105" t="s">
        <v>132</v>
      </c>
      <c r="F22" s="105"/>
      <c r="G22" s="105"/>
      <c r="H22" s="105"/>
      <c r="I22" s="105" t="s">
        <v>166</v>
      </c>
    </row>
    <row r="23" spans="1:9" ht="72" customHeight="1">
      <c r="A23" s="105"/>
      <c r="B23" s="105"/>
      <c r="C23" s="146"/>
      <c r="D23" s="146"/>
      <c r="E23" s="105" t="s">
        <v>70</v>
      </c>
      <c r="F23" s="105"/>
      <c r="G23" s="105" t="s">
        <v>91</v>
      </c>
      <c r="H23" s="105"/>
      <c r="I23" s="105"/>
    </row>
    <row r="24" spans="1:9" ht="15.75">
      <c r="A24" s="18">
        <v>1</v>
      </c>
      <c r="B24" s="18">
        <v>2</v>
      </c>
      <c r="C24" s="18">
        <v>3</v>
      </c>
      <c r="D24" s="18">
        <v>4</v>
      </c>
      <c r="E24" s="105">
        <v>5</v>
      </c>
      <c r="F24" s="105"/>
      <c r="G24" s="141">
        <v>6</v>
      </c>
      <c r="H24" s="141"/>
      <c r="I24" s="18">
        <v>7</v>
      </c>
    </row>
    <row r="25" spans="1:9" ht="15.75">
      <c r="A25" s="18"/>
      <c r="B25" s="28"/>
      <c r="C25" s="28"/>
      <c r="D25" s="28"/>
      <c r="E25" s="105"/>
      <c r="F25" s="105"/>
      <c r="G25" s="141"/>
      <c r="H25" s="141"/>
      <c r="I25" s="28"/>
    </row>
    <row r="26" spans="1:9" ht="15.75">
      <c r="A26" s="18"/>
      <c r="B26" s="34"/>
      <c r="C26" s="28"/>
      <c r="D26" s="28"/>
      <c r="E26" s="105"/>
      <c r="F26" s="105"/>
      <c r="G26" s="141"/>
      <c r="H26" s="141"/>
      <c r="I26" s="28"/>
    </row>
    <row r="27" spans="1:9" ht="15.75">
      <c r="A27" s="26"/>
      <c r="B27" s="36"/>
      <c r="C27" s="37"/>
      <c r="D27" s="37"/>
      <c r="E27" s="26"/>
      <c r="F27" s="26"/>
      <c r="G27" s="38"/>
      <c r="H27" s="38"/>
      <c r="I27" s="37"/>
    </row>
    <row r="28" spans="1:9" ht="15.75">
      <c r="A28" s="179" t="s">
        <v>102</v>
      </c>
      <c r="B28" s="179"/>
      <c r="C28" s="179"/>
      <c r="D28" s="179"/>
      <c r="E28" s="179"/>
      <c r="F28" s="179"/>
      <c r="G28" s="179"/>
      <c r="H28" s="179"/>
      <c r="I28" s="179"/>
    </row>
    <row r="30" spans="1:9" ht="95.25" customHeight="1">
      <c r="A30" s="18" t="s">
        <v>39</v>
      </c>
      <c r="B30" s="18" t="s">
        <v>3</v>
      </c>
      <c r="C30" s="18" t="s">
        <v>41</v>
      </c>
      <c r="D30" s="136" t="s">
        <v>42</v>
      </c>
      <c r="E30" s="136"/>
      <c r="F30" s="183" t="s">
        <v>167</v>
      </c>
      <c r="G30" s="183"/>
      <c r="H30" s="136" t="s">
        <v>168</v>
      </c>
      <c r="I30" s="136"/>
    </row>
    <row r="31" spans="1:9" ht="15.75">
      <c r="A31" s="18">
        <v>1</v>
      </c>
      <c r="B31" s="18">
        <v>2</v>
      </c>
      <c r="C31" s="18">
        <v>3</v>
      </c>
      <c r="D31" s="115">
        <v>4</v>
      </c>
      <c r="E31" s="115"/>
      <c r="F31" s="115">
        <v>5</v>
      </c>
      <c r="G31" s="115"/>
      <c r="H31" s="115">
        <v>6</v>
      </c>
      <c r="I31" s="115"/>
    </row>
    <row r="32" spans="1:9" ht="15.75">
      <c r="A32" s="18"/>
      <c r="B32" s="35" t="s">
        <v>43</v>
      </c>
      <c r="C32" s="18"/>
      <c r="D32" s="115"/>
      <c r="E32" s="115"/>
      <c r="F32" s="115"/>
      <c r="G32" s="115"/>
      <c r="H32" s="115"/>
      <c r="I32" s="115"/>
    </row>
    <row r="33" spans="1:9" ht="15.75">
      <c r="A33" s="18"/>
      <c r="B33" s="35"/>
      <c r="C33" s="18"/>
      <c r="D33" s="115"/>
      <c r="E33" s="115"/>
      <c r="F33" s="115"/>
      <c r="G33" s="115"/>
      <c r="H33" s="115"/>
      <c r="I33" s="115"/>
    </row>
    <row r="34" spans="1:9" ht="15.75">
      <c r="A34" s="18"/>
      <c r="B34" s="35" t="s">
        <v>44</v>
      </c>
      <c r="C34" s="18"/>
      <c r="D34" s="115"/>
      <c r="E34" s="115"/>
      <c r="F34" s="115"/>
      <c r="G34" s="115"/>
      <c r="H34" s="115"/>
      <c r="I34" s="115"/>
    </row>
    <row r="35" spans="1:9" ht="15.75">
      <c r="A35" s="18"/>
      <c r="B35" s="35"/>
      <c r="C35" s="18"/>
      <c r="D35" s="115"/>
      <c r="E35" s="115"/>
      <c r="F35" s="115"/>
      <c r="G35" s="115"/>
      <c r="H35" s="115"/>
      <c r="I35" s="115"/>
    </row>
    <row r="36" spans="1:9" ht="15.75">
      <c r="A36" s="18"/>
      <c r="B36" s="35" t="s">
        <v>45</v>
      </c>
      <c r="C36" s="18"/>
      <c r="D36" s="115"/>
      <c r="E36" s="115"/>
      <c r="F36" s="115"/>
      <c r="G36" s="115"/>
      <c r="H36" s="115"/>
      <c r="I36" s="115"/>
    </row>
    <row r="37" spans="1:9" ht="15.75">
      <c r="A37" s="18"/>
      <c r="B37" s="35"/>
      <c r="C37" s="18"/>
      <c r="D37" s="115"/>
      <c r="E37" s="115"/>
      <c r="F37" s="115"/>
      <c r="G37" s="115"/>
      <c r="H37" s="115"/>
      <c r="I37" s="115"/>
    </row>
    <row r="38" spans="1:9" ht="15.75">
      <c r="A38" s="18"/>
      <c r="B38" s="35" t="s">
        <v>46</v>
      </c>
      <c r="C38" s="18"/>
      <c r="D38" s="115"/>
      <c r="E38" s="115"/>
      <c r="F38" s="115"/>
      <c r="G38" s="115"/>
      <c r="H38" s="115"/>
      <c r="I38" s="115"/>
    </row>
    <row r="39" spans="1:9" ht="15.75">
      <c r="A39" s="18"/>
      <c r="B39" s="35"/>
      <c r="C39" s="18"/>
      <c r="D39" s="115"/>
      <c r="E39" s="115"/>
      <c r="F39" s="115"/>
      <c r="G39" s="115"/>
      <c r="H39" s="115"/>
      <c r="I39" s="115"/>
    </row>
    <row r="41" spans="1:9" ht="37.5" customHeight="1">
      <c r="A41" s="184" t="s">
        <v>169</v>
      </c>
      <c r="B41" s="184"/>
      <c r="C41" s="184"/>
      <c r="D41" s="184"/>
      <c r="E41" s="184"/>
      <c r="F41" s="184"/>
      <c r="G41" s="184"/>
      <c r="H41" s="184"/>
      <c r="I41" s="184"/>
    </row>
    <row r="42" spans="1:9" ht="25.5" customHeight="1">
      <c r="A42" s="185" t="s">
        <v>88</v>
      </c>
      <c r="B42" s="185"/>
      <c r="C42" s="185"/>
      <c r="D42" s="185"/>
      <c r="E42" s="185"/>
      <c r="F42" s="185"/>
      <c r="G42" s="185"/>
      <c r="H42" s="185"/>
      <c r="I42" s="185"/>
    </row>
    <row r="44" spans="1:9" ht="15.75">
      <c r="A44" s="18" t="s">
        <v>15</v>
      </c>
      <c r="B44" s="18"/>
      <c r="C44" s="18"/>
      <c r="D44" s="18"/>
      <c r="E44" s="105"/>
      <c r="F44" s="105"/>
      <c r="G44" s="178"/>
      <c r="H44" s="178"/>
      <c r="I44" s="18"/>
    </row>
    <row r="46" spans="1:9" ht="15.75">
      <c r="A46" s="179" t="s">
        <v>164</v>
      </c>
      <c r="B46" s="179"/>
      <c r="C46" s="179"/>
      <c r="D46" s="179"/>
      <c r="E46" s="179"/>
      <c r="F46" s="179"/>
      <c r="G46" s="179"/>
      <c r="H46" s="179"/>
      <c r="I46" s="179"/>
    </row>
    <row r="47" ht="15.75">
      <c r="I47" s="17" t="s">
        <v>17</v>
      </c>
    </row>
    <row r="48" spans="1:9" ht="15.75" customHeight="1">
      <c r="A48" s="105" t="s">
        <v>66</v>
      </c>
      <c r="B48" s="105" t="s">
        <v>3</v>
      </c>
      <c r="C48" s="105" t="s">
        <v>124</v>
      </c>
      <c r="D48" s="105"/>
      <c r="E48" s="105" t="s">
        <v>133</v>
      </c>
      <c r="F48" s="105"/>
      <c r="G48" s="105"/>
      <c r="H48" s="105"/>
      <c r="I48" s="105" t="s">
        <v>170</v>
      </c>
    </row>
    <row r="49" spans="1:9" ht="120" customHeight="1">
      <c r="A49" s="105"/>
      <c r="B49" s="105"/>
      <c r="C49" s="18" t="s">
        <v>89</v>
      </c>
      <c r="D49" s="18" t="s">
        <v>90</v>
      </c>
      <c r="E49" s="105" t="s">
        <v>89</v>
      </c>
      <c r="F49" s="105"/>
      <c r="G49" s="105" t="s">
        <v>91</v>
      </c>
      <c r="H49" s="105"/>
      <c r="I49" s="105"/>
    </row>
    <row r="50" spans="1:9" ht="15.75">
      <c r="A50" s="18">
        <v>1</v>
      </c>
      <c r="B50" s="18">
        <v>2</v>
      </c>
      <c r="C50" s="18">
        <v>3</v>
      </c>
      <c r="D50" s="18">
        <v>4</v>
      </c>
      <c r="E50" s="105">
        <v>5</v>
      </c>
      <c r="F50" s="105"/>
      <c r="G50" s="141">
        <v>6</v>
      </c>
      <c r="H50" s="141"/>
      <c r="I50" s="18">
        <v>7</v>
      </c>
    </row>
    <row r="51" spans="1:9" ht="15.75">
      <c r="A51" s="18"/>
      <c r="B51" s="28"/>
      <c r="C51" s="28"/>
      <c r="D51" s="28"/>
      <c r="E51" s="105"/>
      <c r="F51" s="105"/>
      <c r="G51" s="141"/>
      <c r="H51" s="141"/>
      <c r="I51" s="28"/>
    </row>
    <row r="52" spans="1:9" ht="15.75">
      <c r="A52" s="18"/>
      <c r="B52" s="34"/>
      <c r="C52" s="28"/>
      <c r="D52" s="28"/>
      <c r="E52" s="105"/>
      <c r="F52" s="105"/>
      <c r="G52" s="141"/>
      <c r="H52" s="141"/>
      <c r="I52" s="28"/>
    </row>
    <row r="54" spans="1:9" ht="15.75">
      <c r="A54" s="179" t="s">
        <v>103</v>
      </c>
      <c r="B54" s="179"/>
      <c r="C54" s="179"/>
      <c r="D54" s="179"/>
      <c r="E54" s="179"/>
      <c r="F54" s="179"/>
      <c r="G54" s="179"/>
      <c r="H54" s="179"/>
      <c r="I54" s="179"/>
    </row>
    <row r="56" spans="1:9" ht="110.25">
      <c r="A56" s="18" t="s">
        <v>39</v>
      </c>
      <c r="B56" s="18" t="s">
        <v>3</v>
      </c>
      <c r="C56" s="18" t="s">
        <v>41</v>
      </c>
      <c r="D56" s="136" t="s">
        <v>42</v>
      </c>
      <c r="E56" s="136"/>
      <c r="F56" s="18" t="s">
        <v>127</v>
      </c>
      <c r="G56" s="18" t="s">
        <v>128</v>
      </c>
      <c r="H56" s="18" t="s">
        <v>171</v>
      </c>
      <c r="I56" s="18" t="s">
        <v>172</v>
      </c>
    </row>
    <row r="57" spans="1:9" ht="15.75">
      <c r="A57" s="18">
        <v>1</v>
      </c>
      <c r="B57" s="18">
        <v>2</v>
      </c>
      <c r="C57" s="18">
        <v>3</v>
      </c>
      <c r="D57" s="115">
        <v>4</v>
      </c>
      <c r="E57" s="115"/>
      <c r="F57" s="18">
        <v>5</v>
      </c>
      <c r="G57" s="18">
        <v>6</v>
      </c>
      <c r="H57" s="18">
        <v>7</v>
      </c>
      <c r="I57" s="18">
        <v>8</v>
      </c>
    </row>
    <row r="58" spans="1:9" ht="15.75">
      <c r="A58" s="18"/>
      <c r="B58" s="35" t="s">
        <v>43</v>
      </c>
      <c r="C58" s="18"/>
      <c r="D58" s="115"/>
      <c r="E58" s="115"/>
      <c r="F58" s="18"/>
      <c r="G58" s="18"/>
      <c r="H58" s="18"/>
      <c r="I58" s="18"/>
    </row>
    <row r="59" spans="1:9" ht="15.75">
      <c r="A59" s="18"/>
      <c r="B59" s="35"/>
      <c r="C59" s="18"/>
      <c r="D59" s="115"/>
      <c r="E59" s="115"/>
      <c r="F59" s="18"/>
      <c r="G59" s="18"/>
      <c r="H59" s="18"/>
      <c r="I59" s="18"/>
    </row>
    <row r="60" spans="1:9" ht="15.75">
      <c r="A60" s="18"/>
      <c r="B60" s="35" t="s">
        <v>44</v>
      </c>
      <c r="C60" s="18"/>
      <c r="D60" s="115"/>
      <c r="E60" s="115"/>
      <c r="F60" s="18"/>
      <c r="G60" s="18"/>
      <c r="H60" s="18"/>
      <c r="I60" s="18"/>
    </row>
    <row r="61" spans="1:9" ht="15.75">
      <c r="A61" s="18"/>
      <c r="B61" s="35"/>
      <c r="C61" s="18"/>
      <c r="D61" s="115"/>
      <c r="E61" s="115"/>
      <c r="F61" s="18"/>
      <c r="G61" s="18"/>
      <c r="H61" s="18"/>
      <c r="I61" s="18"/>
    </row>
    <row r="62" spans="1:9" ht="15.75">
      <c r="A62" s="18"/>
      <c r="B62" s="35" t="s">
        <v>45</v>
      </c>
      <c r="C62" s="18"/>
      <c r="D62" s="115"/>
      <c r="E62" s="115"/>
      <c r="F62" s="18"/>
      <c r="G62" s="18"/>
      <c r="H62" s="18"/>
      <c r="I62" s="18"/>
    </row>
    <row r="63" spans="1:9" ht="15.75">
      <c r="A63" s="18"/>
      <c r="B63" s="35"/>
      <c r="C63" s="18"/>
      <c r="D63" s="115"/>
      <c r="E63" s="115"/>
      <c r="F63" s="18"/>
      <c r="G63" s="18"/>
      <c r="H63" s="18"/>
      <c r="I63" s="18"/>
    </row>
    <row r="64" spans="1:9" ht="15.75">
      <c r="A64" s="18"/>
      <c r="B64" s="35" t="s">
        <v>46</v>
      </c>
      <c r="C64" s="18"/>
      <c r="D64" s="115"/>
      <c r="E64" s="115"/>
      <c r="F64" s="18"/>
      <c r="G64" s="18"/>
      <c r="H64" s="18"/>
      <c r="I64" s="18"/>
    </row>
    <row r="65" spans="1:9" ht="15.75">
      <c r="A65" s="18"/>
      <c r="B65" s="35"/>
      <c r="C65" s="18"/>
      <c r="D65" s="115"/>
      <c r="E65" s="115"/>
      <c r="F65" s="18"/>
      <c r="G65" s="18"/>
      <c r="H65" s="18"/>
      <c r="I65" s="18"/>
    </row>
    <row r="67" spans="1:9" ht="42" customHeight="1">
      <c r="A67" s="112" t="s">
        <v>173</v>
      </c>
      <c r="B67" s="112"/>
      <c r="C67" s="112"/>
      <c r="D67" s="112"/>
      <c r="E67" s="112"/>
      <c r="F67" s="112"/>
      <c r="G67" s="112"/>
      <c r="H67" s="112"/>
      <c r="I67" s="112"/>
    </row>
    <row r="68" spans="1:9" ht="15">
      <c r="A68" s="185" t="s">
        <v>88</v>
      </c>
      <c r="B68" s="185"/>
      <c r="C68" s="185"/>
      <c r="D68" s="185"/>
      <c r="E68" s="185"/>
      <c r="F68" s="185"/>
      <c r="G68" s="185"/>
      <c r="H68" s="185"/>
      <c r="I68" s="185"/>
    </row>
    <row r="70" spans="1:9" ht="15.75">
      <c r="A70" s="18" t="s">
        <v>15</v>
      </c>
      <c r="B70" s="18"/>
      <c r="C70" s="18"/>
      <c r="D70" s="18"/>
      <c r="E70" s="105"/>
      <c r="F70" s="105"/>
      <c r="G70" s="178"/>
      <c r="H70" s="178"/>
      <c r="I70" s="18"/>
    </row>
    <row r="74" spans="1:9" ht="15.75">
      <c r="A74" s="112" t="s">
        <v>4</v>
      </c>
      <c r="B74" s="112"/>
      <c r="C74" s="186" t="s">
        <v>9</v>
      </c>
      <c r="D74" s="186"/>
      <c r="E74" s="186"/>
      <c r="F74" s="6"/>
      <c r="G74" s="6"/>
      <c r="H74" s="186" t="s">
        <v>8</v>
      </c>
      <c r="I74" s="186"/>
    </row>
    <row r="75" spans="1:9" ht="15.75">
      <c r="A75" s="7"/>
      <c r="C75" s="110" t="s">
        <v>5</v>
      </c>
      <c r="D75" s="110"/>
      <c r="E75" s="110"/>
      <c r="F75" s="6"/>
      <c r="G75" s="6"/>
      <c r="H75" s="110" t="s">
        <v>6</v>
      </c>
      <c r="I75" s="110"/>
    </row>
    <row r="76" spans="1:9" ht="15.75">
      <c r="A76" s="184" t="s">
        <v>7</v>
      </c>
      <c r="B76" s="184"/>
      <c r="C76" s="187" t="s">
        <v>9</v>
      </c>
      <c r="D76" s="187"/>
      <c r="E76" s="187"/>
      <c r="F76" s="15"/>
      <c r="G76" s="15"/>
      <c r="H76" s="187" t="s">
        <v>8</v>
      </c>
      <c r="I76" s="187"/>
    </row>
    <row r="77" spans="1:9" ht="15.75">
      <c r="A77" s="7"/>
      <c r="B77" s="11"/>
      <c r="C77" s="110" t="s">
        <v>5</v>
      </c>
      <c r="D77" s="110"/>
      <c r="E77" s="110"/>
      <c r="F77" s="6"/>
      <c r="G77" s="6"/>
      <c r="H77" s="110" t="s">
        <v>6</v>
      </c>
      <c r="I77" s="110"/>
    </row>
  </sheetData>
  <sheetProtection/>
  <mergeCells count="112">
    <mergeCell ref="C77:E77"/>
    <mergeCell ref="H77:I77"/>
    <mergeCell ref="A74:B74"/>
    <mergeCell ref="C74:E74"/>
    <mergeCell ref="H74:I74"/>
    <mergeCell ref="C75:E75"/>
    <mergeCell ref="H75:I75"/>
    <mergeCell ref="A76:B76"/>
    <mergeCell ref="C76:E76"/>
    <mergeCell ref="H76:I76"/>
    <mergeCell ref="D63:E63"/>
    <mergeCell ref="D64:E64"/>
    <mergeCell ref="D65:E65"/>
    <mergeCell ref="A67:I67"/>
    <mergeCell ref="A68:I68"/>
    <mergeCell ref="E70:F70"/>
    <mergeCell ref="G70:H70"/>
    <mergeCell ref="D57:E57"/>
    <mergeCell ref="D58:E58"/>
    <mergeCell ref="D59:E59"/>
    <mergeCell ref="D60:E60"/>
    <mergeCell ref="D61:E61"/>
    <mergeCell ref="D62:E62"/>
    <mergeCell ref="E52:F52"/>
    <mergeCell ref="G52:H52"/>
    <mergeCell ref="C48:D48"/>
    <mergeCell ref="A54:I54"/>
    <mergeCell ref="D56:E56"/>
    <mergeCell ref="E49:F49"/>
    <mergeCell ref="G49:H49"/>
    <mergeCell ref="E50:F50"/>
    <mergeCell ref="G50:H50"/>
    <mergeCell ref="E51:F51"/>
    <mergeCell ref="G51:H51"/>
    <mergeCell ref="E44:F44"/>
    <mergeCell ref="G44:H44"/>
    <mergeCell ref="A46:I46"/>
    <mergeCell ref="A28:I28"/>
    <mergeCell ref="A48:A49"/>
    <mergeCell ref="B48:B49"/>
    <mergeCell ref="E48:H48"/>
    <mergeCell ref="I48:I49"/>
    <mergeCell ref="H36:I36"/>
    <mergeCell ref="A42:I42"/>
    <mergeCell ref="F35:G35"/>
    <mergeCell ref="F36:G36"/>
    <mergeCell ref="F37:G37"/>
    <mergeCell ref="F38:G38"/>
    <mergeCell ref="F39:G39"/>
    <mergeCell ref="D37:E37"/>
    <mergeCell ref="D35:E35"/>
    <mergeCell ref="H37:I37"/>
    <mergeCell ref="D39:E39"/>
    <mergeCell ref="H38:I38"/>
    <mergeCell ref="H39:I39"/>
    <mergeCell ref="A41:I41"/>
    <mergeCell ref="F32:G32"/>
    <mergeCell ref="F33:G33"/>
    <mergeCell ref="F34:G34"/>
    <mergeCell ref="D32:E32"/>
    <mergeCell ref="D33:E33"/>
    <mergeCell ref="D34:E34"/>
    <mergeCell ref="G25:H25"/>
    <mergeCell ref="G26:H26"/>
    <mergeCell ref="E26:F26"/>
    <mergeCell ref="F30:G30"/>
    <mergeCell ref="H30:I30"/>
    <mergeCell ref="F31:G31"/>
    <mergeCell ref="C22:C23"/>
    <mergeCell ref="D22:D23"/>
    <mergeCell ref="D38:E38"/>
    <mergeCell ref="H32:I32"/>
    <mergeCell ref="H33:I33"/>
    <mergeCell ref="H34:I34"/>
    <mergeCell ref="H35:I35"/>
    <mergeCell ref="D30:E30"/>
    <mergeCell ref="D31:E31"/>
    <mergeCell ref="H31:I31"/>
    <mergeCell ref="A22:A23"/>
    <mergeCell ref="B22:B23"/>
    <mergeCell ref="D36:E36"/>
    <mergeCell ref="I22:I23"/>
    <mergeCell ref="E22:H22"/>
    <mergeCell ref="E23:F23"/>
    <mergeCell ref="G23:H23"/>
    <mergeCell ref="G24:H24"/>
    <mergeCell ref="E24:F24"/>
    <mergeCell ref="E25:F25"/>
    <mergeCell ref="A18:I18"/>
    <mergeCell ref="A20:I20"/>
    <mergeCell ref="A15:B15"/>
    <mergeCell ref="C15:D15"/>
    <mergeCell ref="G11:H11"/>
    <mergeCell ref="A13:F13"/>
    <mergeCell ref="G13:H13"/>
    <mergeCell ref="A14:F14"/>
    <mergeCell ref="G14:H14"/>
    <mergeCell ref="G1:I1"/>
    <mergeCell ref="G2:I2"/>
    <mergeCell ref="G3:I3"/>
    <mergeCell ref="G4:I4"/>
    <mergeCell ref="G5:I5"/>
    <mergeCell ref="A7:I7"/>
    <mergeCell ref="A10:F10"/>
    <mergeCell ref="G10:H10"/>
    <mergeCell ref="A11:F11"/>
    <mergeCell ref="E15:F15"/>
    <mergeCell ref="G15:H15"/>
    <mergeCell ref="A16:B16"/>
    <mergeCell ref="C16:D16"/>
    <mergeCell ref="E16:F16"/>
    <mergeCell ref="G16:H1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6" r:id="rId1"/>
  <rowBreaks count="2" manualBreakCount="2">
    <brk id="26" max="8" man="1"/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28"/>
  <sheetViews>
    <sheetView view="pageBreakPreview" zoomScaleSheetLayoutView="100" zoomScalePageLayoutView="0" workbookViewId="0" topLeftCell="A10">
      <selection activeCell="I13" sqref="I13:J13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6.00390625" style="0" customWidth="1"/>
    <col min="10" max="10" width="6.57421875" style="0" customWidth="1"/>
  </cols>
  <sheetData>
    <row r="1" spans="3:10" ht="15.75" customHeight="1">
      <c r="C1" s="6"/>
      <c r="D1" s="6"/>
      <c r="E1" s="6"/>
      <c r="F1" s="6"/>
      <c r="G1" s="6"/>
      <c r="H1" s="117" t="s">
        <v>0</v>
      </c>
      <c r="I1" s="117"/>
      <c r="J1" s="117"/>
    </row>
    <row r="2" spans="3:10" ht="15.75" customHeight="1">
      <c r="C2" s="6"/>
      <c r="D2" s="6"/>
      <c r="E2" s="6"/>
      <c r="F2" s="6"/>
      <c r="G2" s="6"/>
      <c r="H2" s="117" t="s">
        <v>1</v>
      </c>
      <c r="I2" s="117"/>
      <c r="J2" s="117"/>
    </row>
    <row r="3" spans="3:10" ht="15.75" customHeight="1">
      <c r="C3" s="6"/>
      <c r="D3" s="6"/>
      <c r="E3" s="6"/>
      <c r="F3" s="6"/>
      <c r="G3" s="6"/>
      <c r="H3" s="117" t="s">
        <v>2</v>
      </c>
      <c r="I3" s="117"/>
      <c r="J3" s="117"/>
    </row>
    <row r="4" spans="1:10" ht="15.75">
      <c r="A4" s="1"/>
      <c r="B4" s="1"/>
      <c r="C4" s="6"/>
      <c r="D4" s="6"/>
      <c r="E4" s="6"/>
      <c r="F4" s="6"/>
      <c r="G4" s="6"/>
      <c r="H4" s="117" t="s">
        <v>10</v>
      </c>
      <c r="I4" s="117"/>
      <c r="J4" s="117"/>
    </row>
    <row r="5" spans="1:10" ht="15.75">
      <c r="A5" s="6"/>
      <c r="B5" s="6"/>
      <c r="C5" s="6"/>
      <c r="D5" s="6"/>
      <c r="E5" s="6"/>
      <c r="F5" s="6"/>
      <c r="G5" s="6"/>
      <c r="H5" s="117" t="s">
        <v>12</v>
      </c>
      <c r="I5" s="117"/>
      <c r="J5" s="117"/>
    </row>
    <row r="6" spans="1:10" ht="15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>
      <c r="A7" s="118" t="s">
        <v>136</v>
      </c>
      <c r="B7" s="118"/>
      <c r="C7" s="118"/>
      <c r="D7" s="118"/>
      <c r="E7" s="118"/>
      <c r="F7" s="118"/>
      <c r="G7" s="118"/>
      <c r="H7" s="118"/>
      <c r="I7" s="118"/>
      <c r="J7" s="118"/>
    </row>
    <row r="8" spans="1:10" ht="15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4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5.5" customHeight="1">
      <c r="A10" s="125" t="s">
        <v>174</v>
      </c>
      <c r="B10" s="125"/>
      <c r="C10" s="125"/>
      <c r="D10" s="125"/>
      <c r="E10" s="125"/>
      <c r="F10" s="125"/>
      <c r="G10" s="128">
        <v>12</v>
      </c>
      <c r="H10" s="128"/>
      <c r="I10" s="129">
        <v>26381695</v>
      </c>
      <c r="J10" s="129"/>
    </row>
    <row r="11" spans="1:10" ht="34.5" customHeight="1">
      <c r="A11" s="116" t="s">
        <v>19</v>
      </c>
      <c r="B11" s="116"/>
      <c r="C11" s="116"/>
      <c r="D11" s="116"/>
      <c r="E11" s="116"/>
      <c r="F11" s="116"/>
      <c r="G11" s="120" t="s">
        <v>107</v>
      </c>
      <c r="H11" s="120"/>
      <c r="I11" s="120" t="s">
        <v>105</v>
      </c>
      <c r="J11" s="120"/>
    </row>
    <row r="12" spans="1:10" ht="18.75" customHeight="1">
      <c r="A12" s="9"/>
      <c r="B12" s="41"/>
      <c r="C12" s="9"/>
      <c r="D12" s="9"/>
      <c r="E12" s="9"/>
      <c r="F12" s="9"/>
      <c r="G12" s="45"/>
      <c r="H12" s="45"/>
      <c r="I12" s="45"/>
      <c r="J12" s="45"/>
    </row>
    <row r="13" spans="1:10" ht="18.75" customHeight="1">
      <c r="A13" s="125" t="s">
        <v>219</v>
      </c>
      <c r="B13" s="125"/>
      <c r="C13" s="125"/>
      <c r="D13" s="125"/>
      <c r="E13" s="125"/>
      <c r="F13" s="125"/>
      <c r="G13" s="128">
        <v>121</v>
      </c>
      <c r="H13" s="128"/>
      <c r="I13" s="129">
        <v>26381695</v>
      </c>
      <c r="J13" s="129"/>
    </row>
    <row r="14" spans="1:10" ht="66.75" customHeight="1">
      <c r="A14" s="116" t="s">
        <v>21</v>
      </c>
      <c r="B14" s="116"/>
      <c r="C14" s="116"/>
      <c r="D14" s="116"/>
      <c r="E14" s="116"/>
      <c r="F14" s="116"/>
      <c r="G14" s="120" t="s">
        <v>116</v>
      </c>
      <c r="H14" s="120"/>
      <c r="I14" s="120" t="s">
        <v>105</v>
      </c>
      <c r="J14" s="120"/>
    </row>
    <row r="15" spans="1:10" ht="54.75" customHeight="1">
      <c r="A15" s="125" t="s">
        <v>218</v>
      </c>
      <c r="B15" s="125"/>
      <c r="C15" s="126" t="s">
        <v>196</v>
      </c>
      <c r="D15" s="126"/>
      <c r="E15" s="127" t="s">
        <v>197</v>
      </c>
      <c r="F15" s="127"/>
      <c r="G15" s="130" t="s">
        <v>198</v>
      </c>
      <c r="H15" s="130"/>
      <c r="I15" s="131">
        <v>22564000000</v>
      </c>
      <c r="J15" s="131"/>
    </row>
    <row r="16" spans="1:10" ht="66.75" customHeight="1">
      <c r="A16" s="110" t="s">
        <v>118</v>
      </c>
      <c r="B16" s="110"/>
      <c r="C16" s="110" t="s">
        <v>119</v>
      </c>
      <c r="D16" s="110"/>
      <c r="E16" s="110" t="s">
        <v>120</v>
      </c>
      <c r="F16" s="110"/>
      <c r="G16" s="120" t="s">
        <v>117</v>
      </c>
      <c r="H16" s="120"/>
      <c r="I16" s="120" t="s">
        <v>106</v>
      </c>
      <c r="J16" s="120"/>
    </row>
    <row r="17" spans="1:10" ht="21.75" customHeight="1">
      <c r="A17" s="9"/>
      <c r="B17" s="41"/>
      <c r="C17" s="9"/>
      <c r="D17" s="9"/>
      <c r="E17" s="9"/>
      <c r="F17" s="9"/>
      <c r="G17" s="14"/>
      <c r="H17" s="14"/>
      <c r="I17" s="14"/>
      <c r="J17" s="14"/>
    </row>
    <row r="18" spans="1:10" ht="15.75">
      <c r="A18" s="119" t="s">
        <v>137</v>
      </c>
      <c r="B18" s="119"/>
      <c r="C18" s="119"/>
      <c r="D18" s="119"/>
      <c r="E18" s="119"/>
      <c r="F18" s="119"/>
      <c r="G18" s="119"/>
      <c r="H18" s="119"/>
      <c r="I18" s="119"/>
      <c r="J18" s="119"/>
    </row>
    <row r="19" spans="1:10" ht="10.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.75" customHeight="1">
      <c r="A20" s="119" t="s">
        <v>93</v>
      </c>
      <c r="B20" s="119"/>
      <c r="C20" s="119"/>
      <c r="D20" s="119"/>
      <c r="E20" s="119"/>
      <c r="F20" s="119"/>
      <c r="G20" s="119"/>
      <c r="H20" s="119"/>
      <c r="I20" s="119"/>
      <c r="J20" s="119"/>
    </row>
    <row r="21" spans="1:10" ht="28.5" customHeight="1">
      <c r="A21" s="134" t="s">
        <v>199</v>
      </c>
      <c r="B21" s="134"/>
      <c r="C21" s="134"/>
      <c r="D21" s="134"/>
      <c r="E21" s="134"/>
      <c r="F21" s="134"/>
      <c r="G21" s="134"/>
      <c r="H21" s="134"/>
      <c r="I21" s="134"/>
      <c r="J21" s="134"/>
    </row>
    <row r="22" spans="1:10" ht="21.75" customHeight="1">
      <c r="A22" s="119" t="s">
        <v>94</v>
      </c>
      <c r="B22" s="119"/>
      <c r="C22" s="119"/>
      <c r="D22" s="119"/>
      <c r="E22" s="119"/>
      <c r="F22" s="119"/>
      <c r="G22" s="119"/>
      <c r="H22" s="119"/>
      <c r="I22" s="119"/>
      <c r="J22" s="119"/>
    </row>
    <row r="23" spans="1:10" ht="30.75" customHeight="1">
      <c r="A23" s="133" t="s">
        <v>200</v>
      </c>
      <c r="B23" s="133"/>
      <c r="C23" s="133"/>
      <c r="D23" s="133"/>
      <c r="E23" s="133"/>
      <c r="F23" s="133"/>
      <c r="G23" s="133"/>
      <c r="H23" s="133"/>
      <c r="I23" s="133"/>
      <c r="J23" s="133"/>
    </row>
    <row r="24" spans="1:10" ht="21.75" customHeight="1">
      <c r="A24" s="119" t="s">
        <v>95</v>
      </c>
      <c r="B24" s="119"/>
      <c r="C24" s="119"/>
      <c r="D24" s="119"/>
      <c r="E24" s="119"/>
      <c r="F24" s="119"/>
      <c r="G24" s="119"/>
      <c r="H24" s="119"/>
      <c r="I24" s="119"/>
      <c r="J24" s="119"/>
    </row>
    <row r="25" spans="1:10" ht="69.75" customHeight="1">
      <c r="A25" s="132" t="s">
        <v>201</v>
      </c>
      <c r="B25" s="132"/>
      <c r="C25" s="132"/>
      <c r="D25" s="132"/>
      <c r="E25" s="132"/>
      <c r="F25" s="132"/>
      <c r="G25" s="132"/>
      <c r="H25" s="132"/>
      <c r="I25" s="132"/>
      <c r="J25" s="132"/>
    </row>
    <row r="26" spans="1:2" ht="15.75">
      <c r="A26" s="2"/>
      <c r="B26" s="2"/>
    </row>
    <row r="28" spans="1:2" ht="15.75">
      <c r="A28" s="2"/>
      <c r="B28" s="2"/>
    </row>
  </sheetData>
  <sheetProtection/>
  <mergeCells count="35">
    <mergeCell ref="A21:J21"/>
    <mergeCell ref="G10:H10"/>
    <mergeCell ref="A7:J7"/>
    <mergeCell ref="H1:J1"/>
    <mergeCell ref="H2:J2"/>
    <mergeCell ref="H3:J3"/>
    <mergeCell ref="H4:J4"/>
    <mergeCell ref="H5:J5"/>
    <mergeCell ref="G11:H11"/>
    <mergeCell ref="I10:J10"/>
    <mergeCell ref="A25:J25"/>
    <mergeCell ref="A22:J22"/>
    <mergeCell ref="A23:J23"/>
    <mergeCell ref="A13:F13"/>
    <mergeCell ref="A10:F10"/>
    <mergeCell ref="A11:F11"/>
    <mergeCell ref="A18:J18"/>
    <mergeCell ref="A24:J24"/>
    <mergeCell ref="A14:F14"/>
    <mergeCell ref="A20:J20"/>
    <mergeCell ref="I11:J11"/>
    <mergeCell ref="G13:H13"/>
    <mergeCell ref="I13:J13"/>
    <mergeCell ref="G14:H14"/>
    <mergeCell ref="I14:J14"/>
    <mergeCell ref="G15:H15"/>
    <mergeCell ref="I15:J15"/>
    <mergeCell ref="G16:H16"/>
    <mergeCell ref="I16:J16"/>
    <mergeCell ref="A16:B16"/>
    <mergeCell ref="C16:D16"/>
    <mergeCell ref="E16:F16"/>
    <mergeCell ref="A15:B15"/>
    <mergeCell ref="C15:D15"/>
    <mergeCell ref="E15:F1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4"/>
  <sheetViews>
    <sheetView view="pageBreakPreview" zoomScaleSheetLayoutView="100" zoomScalePageLayoutView="0" workbookViewId="0" topLeftCell="A10">
      <selection activeCell="C24" sqref="C24:N24"/>
    </sheetView>
  </sheetViews>
  <sheetFormatPr defaultColWidth="9.140625" defaultRowHeight="15"/>
  <cols>
    <col min="1" max="1" width="10.7109375" style="0" customWidth="1"/>
    <col min="2" max="2" width="23.851562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119" t="s">
        <v>96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10.5" customHeight="1"/>
    <row r="3" spans="1:13" ht="15.75">
      <c r="A3" s="119" t="s">
        <v>138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ht="15.75">
      <c r="N4" s="50" t="s">
        <v>17</v>
      </c>
    </row>
    <row r="5" spans="1:14" ht="15.75" customHeight="1">
      <c r="A5" s="105" t="s">
        <v>22</v>
      </c>
      <c r="B5" s="105" t="s">
        <v>3</v>
      </c>
      <c r="C5" s="105" t="s">
        <v>130</v>
      </c>
      <c r="D5" s="105"/>
      <c r="E5" s="105"/>
      <c r="F5" s="105"/>
      <c r="G5" s="105" t="s">
        <v>131</v>
      </c>
      <c r="H5" s="105"/>
      <c r="I5" s="105"/>
      <c r="J5" s="105"/>
      <c r="K5" s="105" t="s">
        <v>132</v>
      </c>
      <c r="L5" s="105"/>
      <c r="M5" s="105"/>
      <c r="N5" s="105"/>
    </row>
    <row r="6" spans="1:14" ht="54.75" customHeight="1">
      <c r="A6" s="105"/>
      <c r="B6" s="105"/>
      <c r="C6" s="18" t="s">
        <v>23</v>
      </c>
      <c r="D6" s="18" t="s">
        <v>24</v>
      </c>
      <c r="E6" s="18" t="s">
        <v>25</v>
      </c>
      <c r="F6" s="20" t="s">
        <v>32</v>
      </c>
      <c r="G6" s="18" t="s">
        <v>23</v>
      </c>
      <c r="H6" s="18" t="s">
        <v>24</v>
      </c>
      <c r="I6" s="18" t="s">
        <v>25</v>
      </c>
      <c r="J6" s="18" t="s">
        <v>31</v>
      </c>
      <c r="K6" s="18" t="s">
        <v>23</v>
      </c>
      <c r="L6" s="18" t="s">
        <v>24</v>
      </c>
      <c r="M6" s="18" t="s">
        <v>25</v>
      </c>
      <c r="N6" s="18" t="s">
        <v>34</v>
      </c>
    </row>
    <row r="7" spans="1:14" ht="15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</row>
    <row r="8" spans="1:14" ht="47.25">
      <c r="A8" s="18"/>
      <c r="B8" s="19" t="s">
        <v>26</v>
      </c>
      <c r="C8" s="18"/>
      <c r="D8" s="18" t="s">
        <v>27</v>
      </c>
      <c r="E8" s="18" t="s">
        <v>27</v>
      </c>
      <c r="F8" s="18"/>
      <c r="G8" s="56">
        <f>'Форма 2022-2 П.6'!G20</f>
        <v>7134595</v>
      </c>
      <c r="H8" s="18" t="s">
        <v>27</v>
      </c>
      <c r="I8" s="18" t="s">
        <v>27</v>
      </c>
      <c r="J8" s="56">
        <f>G8</f>
        <v>7134595</v>
      </c>
      <c r="K8" s="56">
        <f>'Форма 2022-2 П.6'!K20</f>
        <v>8900478</v>
      </c>
      <c r="L8" s="18" t="s">
        <v>27</v>
      </c>
      <c r="M8" s="18" t="s">
        <v>27</v>
      </c>
      <c r="N8" s="56">
        <f>K8</f>
        <v>8900478</v>
      </c>
    </row>
    <row r="9" spans="1:14" ht="63">
      <c r="A9" s="18"/>
      <c r="B9" s="19" t="s">
        <v>29</v>
      </c>
      <c r="C9" s="18" t="s">
        <v>27</v>
      </c>
      <c r="D9" s="18"/>
      <c r="E9" s="18"/>
      <c r="F9" s="18"/>
      <c r="G9" s="18" t="s">
        <v>27</v>
      </c>
      <c r="H9" s="18"/>
      <c r="I9" s="18"/>
      <c r="J9" s="18"/>
      <c r="K9" s="18" t="s">
        <v>27</v>
      </c>
      <c r="L9" s="18"/>
      <c r="M9" s="18"/>
      <c r="N9" s="18"/>
    </row>
    <row r="10" spans="1:14" ht="69" customHeight="1">
      <c r="A10" s="18"/>
      <c r="B10" s="19" t="s">
        <v>30</v>
      </c>
      <c r="C10" s="18" t="s">
        <v>27</v>
      </c>
      <c r="D10" s="18"/>
      <c r="E10" s="18"/>
      <c r="F10" s="18"/>
      <c r="G10" s="18" t="s">
        <v>27</v>
      </c>
      <c r="H10" s="56">
        <f>'Форма 2022-2 П.6'!H20</f>
        <v>163248</v>
      </c>
      <c r="I10" s="56">
        <f>H10</f>
        <v>163248</v>
      </c>
      <c r="J10" s="56">
        <f>H10</f>
        <v>163248</v>
      </c>
      <c r="K10" s="18" t="s">
        <v>27</v>
      </c>
      <c r="L10" s="56">
        <f>'Форма 2022-2 П.6'!L20</f>
        <v>88000</v>
      </c>
      <c r="M10" s="56">
        <f>L10</f>
        <v>88000</v>
      </c>
      <c r="N10" s="56">
        <f>L10</f>
        <v>88000</v>
      </c>
    </row>
    <row r="11" spans="1:14" ht="31.5">
      <c r="A11" s="18"/>
      <c r="B11" s="19" t="s">
        <v>28</v>
      </c>
      <c r="C11" s="18" t="s">
        <v>27</v>
      </c>
      <c r="D11" s="18"/>
      <c r="E11" s="18"/>
      <c r="F11" s="18"/>
      <c r="G11" s="18" t="s">
        <v>27</v>
      </c>
      <c r="H11" s="18"/>
      <c r="I11" s="18"/>
      <c r="J11" s="18"/>
      <c r="K11" s="18" t="s">
        <v>27</v>
      </c>
      <c r="L11" s="18"/>
      <c r="M11" s="18"/>
      <c r="N11" s="18"/>
    </row>
    <row r="12" spans="1:14" ht="18.75" customHeight="1">
      <c r="A12" s="18"/>
      <c r="B12" s="18" t="s">
        <v>15</v>
      </c>
      <c r="C12" s="18"/>
      <c r="D12" s="18"/>
      <c r="E12" s="18"/>
      <c r="F12" s="18"/>
      <c r="G12" s="56">
        <f>G8</f>
        <v>7134595</v>
      </c>
      <c r="H12" s="56">
        <f>H10</f>
        <v>163248</v>
      </c>
      <c r="I12" s="56">
        <f>I10</f>
        <v>163248</v>
      </c>
      <c r="J12" s="56">
        <f>J10+J8</f>
        <v>7297843</v>
      </c>
      <c r="K12" s="56">
        <f>K8</f>
        <v>8900478</v>
      </c>
      <c r="L12" s="56">
        <f>L10</f>
        <v>88000</v>
      </c>
      <c r="M12" s="56">
        <f>M10</f>
        <v>88000</v>
      </c>
      <c r="N12" s="56">
        <f>N10+N8</f>
        <v>8988478</v>
      </c>
    </row>
    <row r="14" spans="1:13" ht="15.75">
      <c r="A14" s="119" t="s">
        <v>139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</row>
    <row r="15" ht="15.75">
      <c r="N15" s="50" t="s">
        <v>17</v>
      </c>
    </row>
    <row r="16" spans="1:14" ht="15" customHeight="1">
      <c r="A16" s="105" t="s">
        <v>22</v>
      </c>
      <c r="B16" s="105" t="s">
        <v>3</v>
      </c>
      <c r="C16" s="140" t="s">
        <v>124</v>
      </c>
      <c r="D16" s="140"/>
      <c r="E16" s="140"/>
      <c r="F16" s="140"/>
      <c r="G16" s="140"/>
      <c r="H16" s="140"/>
      <c r="I16" s="137" t="s">
        <v>133</v>
      </c>
      <c r="J16" s="138"/>
      <c r="K16" s="138"/>
      <c r="L16" s="138"/>
      <c r="M16" s="138"/>
      <c r="N16" s="139"/>
    </row>
    <row r="17" spans="1:14" ht="15" customHeight="1">
      <c r="A17" s="105"/>
      <c r="B17" s="105"/>
      <c r="C17" s="136" t="s">
        <v>23</v>
      </c>
      <c r="D17" s="136"/>
      <c r="E17" s="136" t="s">
        <v>24</v>
      </c>
      <c r="F17" s="136"/>
      <c r="G17" s="136" t="s">
        <v>25</v>
      </c>
      <c r="H17" s="136" t="s">
        <v>32</v>
      </c>
      <c r="I17" s="136" t="s">
        <v>23</v>
      </c>
      <c r="J17" s="136"/>
      <c r="K17" s="136" t="s">
        <v>24</v>
      </c>
      <c r="L17" s="136"/>
      <c r="M17" s="136" t="s">
        <v>25</v>
      </c>
      <c r="N17" s="136" t="s">
        <v>33</v>
      </c>
    </row>
    <row r="18" spans="1:14" ht="31.5" customHeight="1">
      <c r="A18" s="105"/>
      <c r="B18" s="105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</row>
    <row r="19" spans="1:14" ht="15.75">
      <c r="A19" s="18">
        <v>1</v>
      </c>
      <c r="B19" s="18">
        <v>2</v>
      </c>
      <c r="C19" s="140">
        <v>3</v>
      </c>
      <c r="D19" s="140"/>
      <c r="E19" s="140">
        <v>4</v>
      </c>
      <c r="F19" s="140"/>
      <c r="G19" s="22">
        <v>5</v>
      </c>
      <c r="H19" s="22">
        <v>6</v>
      </c>
      <c r="I19" s="140">
        <v>7</v>
      </c>
      <c r="J19" s="140"/>
      <c r="K19" s="140">
        <v>8</v>
      </c>
      <c r="L19" s="140"/>
      <c r="M19" s="22">
        <v>9</v>
      </c>
      <c r="N19" s="22">
        <v>10</v>
      </c>
    </row>
    <row r="20" spans="1:14" ht="47.25">
      <c r="A20" s="18"/>
      <c r="B20" s="19" t="s">
        <v>26</v>
      </c>
      <c r="C20" s="135">
        <f>'Форма 2022-2 П.6'!C48:D48</f>
        <v>9372203.334</v>
      </c>
      <c r="D20" s="115"/>
      <c r="E20" s="115" t="s">
        <v>27</v>
      </c>
      <c r="F20" s="115"/>
      <c r="G20" s="23" t="s">
        <v>27</v>
      </c>
      <c r="H20" s="57">
        <f>C20</f>
        <v>9372203.334</v>
      </c>
      <c r="I20" s="135">
        <f>'Форма 2022-2 П.6'!I48:J48</f>
        <v>9840813.500700003</v>
      </c>
      <c r="J20" s="115"/>
      <c r="K20" s="115" t="s">
        <v>27</v>
      </c>
      <c r="L20" s="115"/>
      <c r="M20" s="23" t="s">
        <v>27</v>
      </c>
      <c r="N20" s="57">
        <f>I20</f>
        <v>9840813.500700003</v>
      </c>
    </row>
    <row r="21" spans="1:14" ht="78.75" customHeight="1">
      <c r="A21" s="18"/>
      <c r="B21" s="19" t="s">
        <v>29</v>
      </c>
      <c r="C21" s="115" t="s">
        <v>27</v>
      </c>
      <c r="D21" s="115"/>
      <c r="E21" s="115"/>
      <c r="F21" s="115"/>
      <c r="G21" s="23"/>
      <c r="H21" s="23"/>
      <c r="I21" s="115" t="s">
        <v>27</v>
      </c>
      <c r="J21" s="115"/>
      <c r="K21" s="115"/>
      <c r="L21" s="115"/>
      <c r="M21" s="23"/>
      <c r="N21" s="23"/>
    </row>
    <row r="22" spans="1:14" ht="64.5" customHeight="1">
      <c r="A22" s="18"/>
      <c r="B22" s="19" t="s">
        <v>30</v>
      </c>
      <c r="C22" s="115" t="s">
        <v>27</v>
      </c>
      <c r="D22" s="115"/>
      <c r="E22" s="135">
        <f>'Форма 2022-2 П.6'!E48:F48</f>
        <v>92664</v>
      </c>
      <c r="F22" s="115"/>
      <c r="G22" s="57">
        <f>E22</f>
        <v>92664</v>
      </c>
      <c r="H22" s="57">
        <f>E22</f>
        <v>92664</v>
      </c>
      <c r="I22" s="115" t="s">
        <v>27</v>
      </c>
      <c r="J22" s="115"/>
      <c r="K22" s="135">
        <f>'Форма 2022-2 П.6'!K48:L48</f>
        <v>97297.2</v>
      </c>
      <c r="L22" s="115"/>
      <c r="M22" s="57">
        <f>K22</f>
        <v>97297.2</v>
      </c>
      <c r="N22" s="57">
        <f>K22</f>
        <v>97297.2</v>
      </c>
    </row>
    <row r="23" spans="1:14" ht="31.5">
      <c r="A23" s="18"/>
      <c r="B23" s="19" t="s">
        <v>28</v>
      </c>
      <c r="C23" s="115" t="s">
        <v>27</v>
      </c>
      <c r="D23" s="115"/>
      <c r="E23" s="115"/>
      <c r="F23" s="115"/>
      <c r="G23" s="23"/>
      <c r="H23" s="23"/>
      <c r="I23" s="115" t="s">
        <v>27</v>
      </c>
      <c r="J23" s="115"/>
      <c r="K23" s="115"/>
      <c r="L23" s="115"/>
      <c r="M23" s="23"/>
      <c r="N23" s="23"/>
    </row>
    <row r="24" spans="1:14" ht="20.25" customHeight="1">
      <c r="A24" s="18"/>
      <c r="B24" s="18" t="s">
        <v>15</v>
      </c>
      <c r="C24" s="135">
        <f>C20</f>
        <v>9372203.334</v>
      </c>
      <c r="D24" s="115"/>
      <c r="E24" s="135">
        <f>E22</f>
        <v>92664</v>
      </c>
      <c r="F24" s="115"/>
      <c r="G24" s="57">
        <f>G22</f>
        <v>92664</v>
      </c>
      <c r="H24" s="57">
        <f>H20+H22</f>
        <v>9464867.334</v>
      </c>
      <c r="I24" s="135">
        <f>I20</f>
        <v>9840813.500700003</v>
      </c>
      <c r="J24" s="115"/>
      <c r="K24" s="135">
        <f>K22</f>
        <v>97297.2</v>
      </c>
      <c r="L24" s="115"/>
      <c r="M24" s="57">
        <f>M22</f>
        <v>97297.2</v>
      </c>
      <c r="N24" s="57">
        <f>N20+N22</f>
        <v>9938110.700700002</v>
      </c>
    </row>
  </sheetData>
  <sheetProtection/>
  <mergeCells count="45">
    <mergeCell ref="A14:M14"/>
    <mergeCell ref="M17:M18"/>
    <mergeCell ref="A3:M3"/>
    <mergeCell ref="A1:I1"/>
    <mergeCell ref="J1:M1"/>
    <mergeCell ref="C5:F5"/>
    <mergeCell ref="G5:J5"/>
    <mergeCell ref="A5:A6"/>
    <mergeCell ref="B5:B6"/>
    <mergeCell ref="I19:J19"/>
    <mergeCell ref="K19:L19"/>
    <mergeCell ref="H17:H18"/>
    <mergeCell ref="G17:G18"/>
    <mergeCell ref="E17:F18"/>
    <mergeCell ref="E21:F21"/>
    <mergeCell ref="E22:F22"/>
    <mergeCell ref="E23:F23"/>
    <mergeCell ref="E24:F24"/>
    <mergeCell ref="C20:D20"/>
    <mergeCell ref="A16:A18"/>
    <mergeCell ref="B16:B18"/>
    <mergeCell ref="C16:H16"/>
    <mergeCell ref="E19:F19"/>
    <mergeCell ref="C17:D18"/>
    <mergeCell ref="C19:D19"/>
    <mergeCell ref="I24:J24"/>
    <mergeCell ref="K20:L20"/>
    <mergeCell ref="K21:L21"/>
    <mergeCell ref="K22:L22"/>
    <mergeCell ref="K23:L23"/>
    <mergeCell ref="C21:D21"/>
    <mergeCell ref="C22:D22"/>
    <mergeCell ref="C23:D23"/>
    <mergeCell ref="C24:D24"/>
    <mergeCell ref="E20:F20"/>
    <mergeCell ref="K24:L24"/>
    <mergeCell ref="I20:J20"/>
    <mergeCell ref="I21:J21"/>
    <mergeCell ref="I22:J22"/>
    <mergeCell ref="I23:J23"/>
    <mergeCell ref="K5:N5"/>
    <mergeCell ref="N17:N18"/>
    <mergeCell ref="K17:L18"/>
    <mergeCell ref="I17:J18"/>
    <mergeCell ref="I16:N1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5" r:id="rId1"/>
  <rowBreaks count="1" manualBreakCount="1">
    <brk id="2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58"/>
  <sheetViews>
    <sheetView view="pageBreakPreview" zoomScaleSheetLayoutView="100" zoomScalePageLayoutView="0" workbookViewId="0" topLeftCell="A35">
      <selection activeCell="H46" sqref="H36:H46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  <col min="18" max="18" width="10.7109375" style="0" bestFit="1" customWidth="1"/>
  </cols>
  <sheetData>
    <row r="1" spans="1:13" ht="15.75">
      <c r="A1" s="119" t="s">
        <v>35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10.5" customHeight="1"/>
    <row r="3" spans="1:13" ht="15.75">
      <c r="A3" s="119" t="s">
        <v>140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ht="15.75">
      <c r="N4" s="50" t="s">
        <v>17</v>
      </c>
    </row>
    <row r="5" spans="1:14" ht="15.75" customHeight="1">
      <c r="A5" s="105" t="s">
        <v>36</v>
      </c>
      <c r="B5" s="105" t="s">
        <v>3</v>
      </c>
      <c r="C5" s="105" t="s">
        <v>130</v>
      </c>
      <c r="D5" s="105"/>
      <c r="E5" s="105"/>
      <c r="F5" s="105"/>
      <c r="G5" s="105" t="s">
        <v>131</v>
      </c>
      <c r="H5" s="105"/>
      <c r="I5" s="105"/>
      <c r="J5" s="105"/>
      <c r="K5" s="105" t="s">
        <v>132</v>
      </c>
      <c r="L5" s="105"/>
      <c r="M5" s="105"/>
      <c r="N5" s="105"/>
    </row>
    <row r="6" spans="1:14" ht="69.75" customHeight="1">
      <c r="A6" s="105"/>
      <c r="B6" s="105"/>
      <c r="C6" s="18" t="s">
        <v>23</v>
      </c>
      <c r="D6" s="18" t="s">
        <v>24</v>
      </c>
      <c r="E6" s="18" t="s">
        <v>25</v>
      </c>
      <c r="F6" s="20" t="s">
        <v>32</v>
      </c>
      <c r="G6" s="18" t="s">
        <v>23</v>
      </c>
      <c r="H6" s="18" t="s">
        <v>24</v>
      </c>
      <c r="I6" s="18" t="s">
        <v>25</v>
      </c>
      <c r="J6" s="18" t="s">
        <v>31</v>
      </c>
      <c r="K6" s="18" t="s">
        <v>23</v>
      </c>
      <c r="L6" s="18" t="s">
        <v>24</v>
      </c>
      <c r="M6" s="18" t="s">
        <v>25</v>
      </c>
      <c r="N6" s="18" t="s">
        <v>34</v>
      </c>
    </row>
    <row r="7" spans="1:14" ht="15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</row>
    <row r="8" spans="1:18" ht="15.75">
      <c r="A8" s="54">
        <v>2110</v>
      </c>
      <c r="B8" s="55" t="s">
        <v>264</v>
      </c>
      <c r="C8" s="51"/>
      <c r="D8" s="51"/>
      <c r="E8" s="51"/>
      <c r="F8" s="51"/>
      <c r="G8" s="56">
        <v>5153675</v>
      </c>
      <c r="H8" s="56"/>
      <c r="I8" s="56"/>
      <c r="J8" s="56">
        <f>G8+H8</f>
        <v>5153675</v>
      </c>
      <c r="K8" s="56">
        <v>6530800</v>
      </c>
      <c r="L8" s="56"/>
      <c r="M8" s="56"/>
      <c r="N8" s="56">
        <f>K8+L8</f>
        <v>6530800</v>
      </c>
      <c r="Q8">
        <v>6340751</v>
      </c>
      <c r="R8" s="70">
        <f>K8-Q8</f>
        <v>190049</v>
      </c>
    </row>
    <row r="9" spans="1:14" ht="31.5">
      <c r="A9" s="54">
        <v>2120</v>
      </c>
      <c r="B9" s="55" t="s">
        <v>175</v>
      </c>
      <c r="C9" s="51"/>
      <c r="D9" s="51"/>
      <c r="E9" s="51"/>
      <c r="F9" s="51"/>
      <c r="G9" s="56">
        <v>1090170</v>
      </c>
      <c r="H9" s="56"/>
      <c r="I9" s="56"/>
      <c r="J9" s="56">
        <f aca="true" t="shared" si="0" ref="J9:J19">G9+H9</f>
        <v>1090170</v>
      </c>
      <c r="K9" s="56">
        <v>1436775</v>
      </c>
      <c r="L9" s="56"/>
      <c r="M9" s="56"/>
      <c r="N9" s="56">
        <f aca="true" t="shared" si="1" ref="N9:N19">K9+L9</f>
        <v>1436775</v>
      </c>
    </row>
    <row r="10" spans="1:14" ht="63">
      <c r="A10" s="54">
        <v>2210</v>
      </c>
      <c r="B10" s="55" t="s">
        <v>176</v>
      </c>
      <c r="C10" s="51"/>
      <c r="D10" s="51"/>
      <c r="E10" s="51"/>
      <c r="F10" s="51"/>
      <c r="G10" s="56">
        <v>253395</v>
      </c>
      <c r="H10" s="56"/>
      <c r="I10" s="56"/>
      <c r="J10" s="56">
        <f t="shared" si="0"/>
        <v>253395</v>
      </c>
      <c r="K10" s="56">
        <v>272761</v>
      </c>
      <c r="L10" s="56"/>
      <c r="M10" s="56"/>
      <c r="N10" s="56">
        <f t="shared" si="1"/>
        <v>272761</v>
      </c>
    </row>
    <row r="11" spans="1:14" ht="32.25" customHeight="1">
      <c r="A11" s="54">
        <v>2240</v>
      </c>
      <c r="B11" s="55" t="s">
        <v>177</v>
      </c>
      <c r="C11" s="51"/>
      <c r="D11" s="51"/>
      <c r="E11" s="51"/>
      <c r="F11" s="51"/>
      <c r="G11" s="56">
        <v>463190</v>
      </c>
      <c r="H11" s="56"/>
      <c r="I11" s="56"/>
      <c r="J11" s="56">
        <f t="shared" si="0"/>
        <v>463190</v>
      </c>
      <c r="K11" s="56">
        <v>458418</v>
      </c>
      <c r="L11" s="56"/>
      <c r="M11" s="56"/>
      <c r="N11" s="56">
        <f t="shared" si="1"/>
        <v>458418</v>
      </c>
    </row>
    <row r="12" spans="1:14" ht="31.5">
      <c r="A12" s="54">
        <v>2250</v>
      </c>
      <c r="B12" s="55" t="s">
        <v>178</v>
      </c>
      <c r="C12" s="51"/>
      <c r="D12" s="51"/>
      <c r="E12" s="51"/>
      <c r="F12" s="51"/>
      <c r="G12" s="56">
        <v>14760</v>
      </c>
      <c r="H12" s="56"/>
      <c r="I12" s="56"/>
      <c r="J12" s="56">
        <f t="shared" si="0"/>
        <v>14760</v>
      </c>
      <c r="K12" s="56">
        <v>11280</v>
      </c>
      <c r="L12" s="56"/>
      <c r="M12" s="56"/>
      <c r="N12" s="56">
        <f t="shared" si="1"/>
        <v>11280</v>
      </c>
    </row>
    <row r="13" spans="1:14" ht="63" hidden="1">
      <c r="A13" s="54">
        <v>2270</v>
      </c>
      <c r="B13" s="55" t="s">
        <v>265</v>
      </c>
      <c r="C13" s="79"/>
      <c r="D13" s="79"/>
      <c r="E13" s="79"/>
      <c r="F13" s="79"/>
      <c r="G13" s="56">
        <f>G14+G15+G16+G17</f>
        <v>125385</v>
      </c>
      <c r="H13" s="56"/>
      <c r="I13" s="56"/>
      <c r="J13" s="56">
        <f>G13</f>
        <v>125385</v>
      </c>
      <c r="K13" s="56">
        <f>K14+K15+K16+K17</f>
        <v>165444</v>
      </c>
      <c r="L13" s="56"/>
      <c r="M13" s="56"/>
      <c r="N13" s="56">
        <f>K13</f>
        <v>165444</v>
      </c>
    </row>
    <row r="14" spans="1:14" ht="31.5">
      <c r="A14" s="54">
        <v>2271</v>
      </c>
      <c r="B14" s="55" t="s">
        <v>179</v>
      </c>
      <c r="C14" s="51"/>
      <c r="D14" s="51"/>
      <c r="E14" s="51"/>
      <c r="F14" s="51"/>
      <c r="G14" s="56">
        <v>85515</v>
      </c>
      <c r="H14" s="56"/>
      <c r="I14" s="56"/>
      <c r="J14" s="56">
        <f t="shared" si="0"/>
        <v>85515</v>
      </c>
      <c r="K14" s="56">
        <v>61273</v>
      </c>
      <c r="L14" s="56"/>
      <c r="M14" s="56"/>
      <c r="N14" s="56">
        <f t="shared" si="1"/>
        <v>61273</v>
      </c>
    </row>
    <row r="15" spans="1:14" ht="47.25">
      <c r="A15" s="54">
        <v>2272</v>
      </c>
      <c r="B15" s="55" t="s">
        <v>180</v>
      </c>
      <c r="C15" s="51"/>
      <c r="D15" s="51"/>
      <c r="E15" s="51"/>
      <c r="F15" s="51"/>
      <c r="G15" s="56">
        <v>5208</v>
      </c>
      <c r="H15" s="56"/>
      <c r="I15" s="56"/>
      <c r="J15" s="56">
        <f t="shared" si="0"/>
        <v>5208</v>
      </c>
      <c r="K15" s="56">
        <v>5208</v>
      </c>
      <c r="L15" s="56"/>
      <c r="M15" s="56"/>
      <c r="N15" s="56">
        <f t="shared" si="1"/>
        <v>5208</v>
      </c>
    </row>
    <row r="16" spans="1:14" ht="31.5">
      <c r="A16" s="54">
        <v>2273</v>
      </c>
      <c r="B16" s="55" t="s">
        <v>181</v>
      </c>
      <c r="C16" s="51"/>
      <c r="D16" s="51"/>
      <c r="E16" s="51"/>
      <c r="F16" s="51"/>
      <c r="G16" s="56">
        <v>34186</v>
      </c>
      <c r="H16" s="56"/>
      <c r="I16" s="56"/>
      <c r="J16" s="56">
        <f t="shared" si="0"/>
        <v>34186</v>
      </c>
      <c r="K16" s="56">
        <v>94487</v>
      </c>
      <c r="L16" s="56"/>
      <c r="M16" s="56"/>
      <c r="N16" s="56">
        <f t="shared" si="1"/>
        <v>94487</v>
      </c>
    </row>
    <row r="17" spans="1:14" ht="68.25" customHeight="1">
      <c r="A17" s="54">
        <v>2275</v>
      </c>
      <c r="B17" s="55" t="s">
        <v>182</v>
      </c>
      <c r="C17" s="51"/>
      <c r="D17" s="51"/>
      <c r="E17" s="51"/>
      <c r="F17" s="51"/>
      <c r="G17" s="56">
        <v>476</v>
      </c>
      <c r="H17" s="56"/>
      <c r="I17" s="56"/>
      <c r="J17" s="56">
        <f t="shared" si="0"/>
        <v>476</v>
      </c>
      <c r="K17" s="56">
        <v>4476</v>
      </c>
      <c r="L17" s="56"/>
      <c r="M17" s="56"/>
      <c r="N17" s="56">
        <f t="shared" si="1"/>
        <v>4476</v>
      </c>
    </row>
    <row r="18" spans="1:14" ht="31.5">
      <c r="A18" s="54">
        <v>2800</v>
      </c>
      <c r="B18" s="55" t="s">
        <v>183</v>
      </c>
      <c r="C18" s="51"/>
      <c r="D18" s="51"/>
      <c r="E18" s="51"/>
      <c r="F18" s="51"/>
      <c r="G18" s="56">
        <v>34020</v>
      </c>
      <c r="H18" s="56"/>
      <c r="I18" s="56"/>
      <c r="J18" s="56">
        <f t="shared" si="0"/>
        <v>34020</v>
      </c>
      <c r="K18" s="56">
        <v>25000</v>
      </c>
      <c r="L18" s="56"/>
      <c r="M18" s="56"/>
      <c r="N18" s="56">
        <f t="shared" si="1"/>
        <v>25000</v>
      </c>
    </row>
    <row r="19" spans="1:14" ht="78.75">
      <c r="A19" s="54">
        <v>3110</v>
      </c>
      <c r="B19" s="55" t="s">
        <v>184</v>
      </c>
      <c r="C19" s="18"/>
      <c r="D19" s="18"/>
      <c r="E19" s="18"/>
      <c r="F19" s="18"/>
      <c r="G19" s="56"/>
      <c r="H19" s="56">
        <v>163248</v>
      </c>
      <c r="I19" s="56">
        <f>H19</f>
        <v>163248</v>
      </c>
      <c r="J19" s="56">
        <f t="shared" si="0"/>
        <v>163248</v>
      </c>
      <c r="K19" s="56"/>
      <c r="L19" s="56">
        <v>88000</v>
      </c>
      <c r="M19" s="56">
        <f>L19</f>
        <v>88000</v>
      </c>
      <c r="N19" s="56">
        <f t="shared" si="1"/>
        <v>88000</v>
      </c>
    </row>
    <row r="20" spans="1:14" ht="15.75">
      <c r="A20" s="18"/>
      <c r="B20" s="18" t="s">
        <v>15</v>
      </c>
      <c r="C20" s="18"/>
      <c r="D20" s="18"/>
      <c r="E20" s="18"/>
      <c r="F20" s="18"/>
      <c r="G20" s="56">
        <f>SUM(G8:G19)-G13</f>
        <v>7134595</v>
      </c>
      <c r="H20" s="56">
        <f aca="true" t="shared" si="2" ref="H20:M20">SUM(H8:H19)</f>
        <v>163248</v>
      </c>
      <c r="I20" s="56">
        <f t="shared" si="2"/>
        <v>163248</v>
      </c>
      <c r="J20" s="56">
        <f>G20+H20</f>
        <v>7297843</v>
      </c>
      <c r="K20" s="56">
        <f>SUM(K8:K19)-K13</f>
        <v>8900478</v>
      </c>
      <c r="L20" s="56">
        <f t="shared" si="2"/>
        <v>88000</v>
      </c>
      <c r="M20" s="56">
        <f t="shared" si="2"/>
        <v>88000</v>
      </c>
      <c r="N20" s="56">
        <f>K20+L20</f>
        <v>8988478</v>
      </c>
    </row>
    <row r="22" spans="1:13" ht="15.75">
      <c r="A22" s="119" t="s">
        <v>141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</row>
    <row r="23" spans="1:14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50" t="s">
        <v>17</v>
      </c>
    </row>
    <row r="24" spans="1:14" ht="15.75">
      <c r="A24" s="105" t="s">
        <v>37</v>
      </c>
      <c r="B24" s="105" t="s">
        <v>3</v>
      </c>
      <c r="C24" s="105" t="s">
        <v>130</v>
      </c>
      <c r="D24" s="105"/>
      <c r="E24" s="105"/>
      <c r="F24" s="105"/>
      <c r="G24" s="105" t="s">
        <v>131</v>
      </c>
      <c r="H24" s="105"/>
      <c r="I24" s="105"/>
      <c r="J24" s="105"/>
      <c r="K24" s="105" t="s">
        <v>132</v>
      </c>
      <c r="L24" s="105"/>
      <c r="M24" s="105"/>
      <c r="N24" s="105"/>
    </row>
    <row r="25" spans="1:14" ht="69.75" customHeight="1">
      <c r="A25" s="105"/>
      <c r="B25" s="105"/>
      <c r="C25" s="18" t="s">
        <v>23</v>
      </c>
      <c r="D25" s="18" t="s">
        <v>24</v>
      </c>
      <c r="E25" s="18" t="s">
        <v>25</v>
      </c>
      <c r="F25" s="20" t="s">
        <v>32</v>
      </c>
      <c r="G25" s="18" t="s">
        <v>23</v>
      </c>
      <c r="H25" s="18" t="s">
        <v>24</v>
      </c>
      <c r="I25" s="18" t="s">
        <v>25</v>
      </c>
      <c r="J25" s="18" t="s">
        <v>31</v>
      </c>
      <c r="K25" s="18" t="s">
        <v>23</v>
      </c>
      <c r="L25" s="18" t="s">
        <v>24</v>
      </c>
      <c r="M25" s="18" t="s">
        <v>25</v>
      </c>
      <c r="N25" s="18" t="s">
        <v>34</v>
      </c>
    </row>
    <row r="26" spans="1:14" ht="15" customHeight="1">
      <c r="A26" s="18">
        <v>1</v>
      </c>
      <c r="B26" s="18">
        <v>2</v>
      </c>
      <c r="C26" s="18">
        <v>3</v>
      </c>
      <c r="D26" s="18">
        <v>4</v>
      </c>
      <c r="E26" s="18">
        <v>5</v>
      </c>
      <c r="F26" s="18">
        <v>6</v>
      </c>
      <c r="G26" s="18">
        <v>7</v>
      </c>
      <c r="H26" s="18">
        <v>8</v>
      </c>
      <c r="I26" s="18">
        <v>9</v>
      </c>
      <c r="J26" s="18">
        <v>10</v>
      </c>
      <c r="K26" s="18">
        <v>11</v>
      </c>
      <c r="L26" s="18">
        <v>12</v>
      </c>
      <c r="M26" s="18">
        <v>13</v>
      </c>
      <c r="N26" s="18">
        <v>14</v>
      </c>
    </row>
    <row r="27" spans="1:14" ht="15.75">
      <c r="A27" s="18"/>
      <c r="B27" s="1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5.75">
      <c r="A28" s="18"/>
      <c r="B28" s="18" t="s">
        <v>15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5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15.75" customHeight="1">
      <c r="A30" s="119" t="s">
        <v>142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0"/>
    </row>
    <row r="31" ht="15.75">
      <c r="N31" s="50" t="s">
        <v>17</v>
      </c>
    </row>
    <row r="32" spans="1:14" ht="15.75">
      <c r="A32" s="105" t="s">
        <v>36</v>
      </c>
      <c r="B32" s="105" t="s">
        <v>3</v>
      </c>
      <c r="C32" s="140" t="s">
        <v>124</v>
      </c>
      <c r="D32" s="140"/>
      <c r="E32" s="140"/>
      <c r="F32" s="140"/>
      <c r="G32" s="140"/>
      <c r="H32" s="140"/>
      <c r="I32" s="137" t="s">
        <v>133</v>
      </c>
      <c r="J32" s="138"/>
      <c r="K32" s="138"/>
      <c r="L32" s="138"/>
      <c r="M32" s="138"/>
      <c r="N32" s="139"/>
    </row>
    <row r="33" spans="1:14" ht="15">
      <c r="A33" s="105"/>
      <c r="B33" s="105"/>
      <c r="C33" s="136" t="s">
        <v>23</v>
      </c>
      <c r="D33" s="136"/>
      <c r="E33" s="136" t="s">
        <v>24</v>
      </c>
      <c r="F33" s="136"/>
      <c r="G33" s="136" t="s">
        <v>25</v>
      </c>
      <c r="H33" s="136" t="s">
        <v>32</v>
      </c>
      <c r="I33" s="136" t="s">
        <v>23</v>
      </c>
      <c r="J33" s="136"/>
      <c r="K33" s="136" t="s">
        <v>24</v>
      </c>
      <c r="L33" s="136"/>
      <c r="M33" s="136" t="s">
        <v>25</v>
      </c>
      <c r="N33" s="136" t="s">
        <v>33</v>
      </c>
    </row>
    <row r="34" spans="1:14" ht="55.5" customHeight="1">
      <c r="A34" s="105"/>
      <c r="B34" s="105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</row>
    <row r="35" spans="1:14" ht="15.75">
      <c r="A35" s="18">
        <v>1</v>
      </c>
      <c r="B35" s="18">
        <v>2</v>
      </c>
      <c r="C35" s="140">
        <v>3</v>
      </c>
      <c r="D35" s="140"/>
      <c r="E35" s="140">
        <v>4</v>
      </c>
      <c r="F35" s="140"/>
      <c r="G35" s="22">
        <v>5</v>
      </c>
      <c r="H35" s="22">
        <v>6</v>
      </c>
      <c r="I35" s="140">
        <v>7</v>
      </c>
      <c r="J35" s="140"/>
      <c r="K35" s="140">
        <v>8</v>
      </c>
      <c r="L35" s="140"/>
      <c r="M35" s="22">
        <v>9</v>
      </c>
      <c r="N35" s="22">
        <v>10</v>
      </c>
    </row>
    <row r="36" spans="1:14" ht="18.75" customHeight="1">
      <c r="A36" s="54">
        <v>2110</v>
      </c>
      <c r="B36" s="55" t="s">
        <v>264</v>
      </c>
      <c r="C36" s="142">
        <f>K8*1.053</f>
        <v>6876932.399999999</v>
      </c>
      <c r="D36" s="143"/>
      <c r="E36" s="142"/>
      <c r="F36" s="143"/>
      <c r="G36" s="58"/>
      <c r="H36" s="58">
        <f>C36+E36</f>
        <v>6876932.399999999</v>
      </c>
      <c r="I36" s="142">
        <f>C36*1.05</f>
        <v>7220779.02</v>
      </c>
      <c r="J36" s="143"/>
      <c r="K36" s="142"/>
      <c r="L36" s="143"/>
      <c r="M36" s="58"/>
      <c r="N36" s="58">
        <f>I36+K36</f>
        <v>7220779.02</v>
      </c>
    </row>
    <row r="37" spans="1:14" ht="31.5">
      <c r="A37" s="54">
        <v>2120</v>
      </c>
      <c r="B37" s="55" t="s">
        <v>175</v>
      </c>
      <c r="C37" s="142">
        <f>K9*1.053</f>
        <v>1512924.075</v>
      </c>
      <c r="D37" s="143"/>
      <c r="E37" s="142"/>
      <c r="F37" s="143"/>
      <c r="G37" s="58"/>
      <c r="H37" s="58">
        <f aca="true" t="shared" si="3" ref="H37:H46">C37+E37</f>
        <v>1512924.075</v>
      </c>
      <c r="I37" s="142">
        <f aca="true" t="shared" si="4" ref="I37:I46">C37*1.05</f>
        <v>1588570.27875</v>
      </c>
      <c r="J37" s="143"/>
      <c r="K37" s="142"/>
      <c r="L37" s="143"/>
      <c r="M37" s="58"/>
      <c r="N37" s="58">
        <f aca="true" t="shared" si="5" ref="N37:N46">I37+K37</f>
        <v>1588570.27875</v>
      </c>
    </row>
    <row r="38" spans="1:14" ht="63">
      <c r="A38" s="54">
        <v>2210</v>
      </c>
      <c r="B38" s="55" t="s">
        <v>176</v>
      </c>
      <c r="C38" s="142">
        <f>K10*1.053</f>
        <v>287217.333</v>
      </c>
      <c r="D38" s="143"/>
      <c r="E38" s="142"/>
      <c r="F38" s="143"/>
      <c r="G38" s="58"/>
      <c r="H38" s="58">
        <f t="shared" si="3"/>
        <v>287217.333</v>
      </c>
      <c r="I38" s="142">
        <f t="shared" si="4"/>
        <v>301578.19965</v>
      </c>
      <c r="J38" s="143"/>
      <c r="K38" s="142"/>
      <c r="L38" s="143"/>
      <c r="M38" s="58"/>
      <c r="N38" s="58">
        <f t="shared" si="5"/>
        <v>301578.19965</v>
      </c>
    </row>
    <row r="39" spans="1:14" ht="34.5" customHeight="1">
      <c r="A39" s="54">
        <v>2240</v>
      </c>
      <c r="B39" s="55" t="s">
        <v>177</v>
      </c>
      <c r="C39" s="142">
        <f>K11*1.053</f>
        <v>482714.154</v>
      </c>
      <c r="D39" s="143"/>
      <c r="E39" s="142"/>
      <c r="F39" s="143"/>
      <c r="G39" s="58"/>
      <c r="H39" s="58">
        <f t="shared" si="3"/>
        <v>482714.154</v>
      </c>
      <c r="I39" s="142">
        <f t="shared" si="4"/>
        <v>506849.8617</v>
      </c>
      <c r="J39" s="143"/>
      <c r="K39" s="142"/>
      <c r="L39" s="143"/>
      <c r="M39" s="58"/>
      <c r="N39" s="58">
        <f t="shared" si="5"/>
        <v>506849.8617</v>
      </c>
    </row>
    <row r="40" spans="1:14" ht="31.5">
      <c r="A40" s="54">
        <v>2250</v>
      </c>
      <c r="B40" s="55" t="s">
        <v>178</v>
      </c>
      <c r="C40" s="142">
        <f>K12*1.053</f>
        <v>11877.84</v>
      </c>
      <c r="D40" s="143"/>
      <c r="E40" s="142"/>
      <c r="F40" s="143"/>
      <c r="G40" s="58"/>
      <c r="H40" s="58">
        <f t="shared" si="3"/>
        <v>11877.84</v>
      </c>
      <c r="I40" s="142">
        <f t="shared" si="4"/>
        <v>12471.732</v>
      </c>
      <c r="J40" s="143"/>
      <c r="K40" s="142"/>
      <c r="L40" s="143"/>
      <c r="M40" s="58"/>
      <c r="N40" s="58">
        <f t="shared" si="5"/>
        <v>12471.732</v>
      </c>
    </row>
    <row r="41" spans="1:14" ht="68.25" customHeight="1" hidden="1">
      <c r="A41" s="54">
        <v>2270</v>
      </c>
      <c r="B41" s="55" t="s">
        <v>265</v>
      </c>
      <c r="C41" s="142">
        <f>C42+C43+C44+C45</f>
        <v>174212.532</v>
      </c>
      <c r="D41" s="143"/>
      <c r="E41" s="142"/>
      <c r="F41" s="143"/>
      <c r="G41" s="58"/>
      <c r="H41" s="58">
        <f t="shared" si="3"/>
        <v>174212.532</v>
      </c>
      <c r="I41" s="142">
        <f>C41*1.05</f>
        <v>182923.15860000002</v>
      </c>
      <c r="J41" s="143"/>
      <c r="K41" s="142"/>
      <c r="L41" s="143"/>
      <c r="M41" s="58"/>
      <c r="N41" s="58">
        <f t="shared" si="5"/>
        <v>182923.15860000002</v>
      </c>
    </row>
    <row r="42" spans="1:14" ht="31.5">
      <c r="A42" s="54">
        <v>2271</v>
      </c>
      <c r="B42" s="55" t="s">
        <v>179</v>
      </c>
      <c r="C42" s="142">
        <f>K14*1.053</f>
        <v>64520.469</v>
      </c>
      <c r="D42" s="143"/>
      <c r="E42" s="142"/>
      <c r="F42" s="143"/>
      <c r="G42" s="58"/>
      <c r="H42" s="58">
        <f t="shared" si="3"/>
        <v>64520.469</v>
      </c>
      <c r="I42" s="142">
        <f t="shared" si="4"/>
        <v>67746.49245</v>
      </c>
      <c r="J42" s="143"/>
      <c r="K42" s="142"/>
      <c r="L42" s="143"/>
      <c r="M42" s="58"/>
      <c r="N42" s="58">
        <f t="shared" si="5"/>
        <v>67746.49245</v>
      </c>
    </row>
    <row r="43" spans="1:14" ht="47.25">
      <c r="A43" s="54">
        <v>2272</v>
      </c>
      <c r="B43" s="55" t="s">
        <v>180</v>
      </c>
      <c r="C43" s="142">
        <f>K15*1.053</f>
        <v>5484.023999999999</v>
      </c>
      <c r="D43" s="143"/>
      <c r="E43" s="142"/>
      <c r="F43" s="143"/>
      <c r="G43" s="58"/>
      <c r="H43" s="58">
        <f t="shared" si="3"/>
        <v>5484.023999999999</v>
      </c>
      <c r="I43" s="142">
        <f t="shared" si="4"/>
        <v>5758.2252</v>
      </c>
      <c r="J43" s="143"/>
      <c r="K43" s="142"/>
      <c r="L43" s="143"/>
      <c r="M43" s="58"/>
      <c r="N43" s="58">
        <f t="shared" si="5"/>
        <v>5758.2252</v>
      </c>
    </row>
    <row r="44" spans="1:14" ht="31.5">
      <c r="A44" s="54">
        <v>2273</v>
      </c>
      <c r="B44" s="55" t="s">
        <v>181</v>
      </c>
      <c r="C44" s="142">
        <f>K16*1.053</f>
        <v>99494.81099999999</v>
      </c>
      <c r="D44" s="143"/>
      <c r="E44" s="142"/>
      <c r="F44" s="143"/>
      <c r="G44" s="58"/>
      <c r="H44" s="58">
        <f t="shared" si="3"/>
        <v>99494.81099999999</v>
      </c>
      <c r="I44" s="142">
        <f t="shared" si="4"/>
        <v>104469.55154999999</v>
      </c>
      <c r="J44" s="143"/>
      <c r="K44" s="142"/>
      <c r="L44" s="143"/>
      <c r="M44" s="58"/>
      <c r="N44" s="58">
        <f t="shared" si="5"/>
        <v>104469.55154999999</v>
      </c>
    </row>
    <row r="45" spans="1:14" ht="70.5" customHeight="1">
      <c r="A45" s="54">
        <v>2275</v>
      </c>
      <c r="B45" s="55" t="s">
        <v>182</v>
      </c>
      <c r="C45" s="142">
        <f>K17*1.053</f>
        <v>4713.228</v>
      </c>
      <c r="D45" s="143"/>
      <c r="E45" s="142"/>
      <c r="F45" s="143"/>
      <c r="G45" s="58"/>
      <c r="H45" s="58">
        <f t="shared" si="3"/>
        <v>4713.228</v>
      </c>
      <c r="I45" s="142">
        <f t="shared" si="4"/>
        <v>4948.8894</v>
      </c>
      <c r="J45" s="143"/>
      <c r="K45" s="142"/>
      <c r="L45" s="143"/>
      <c r="M45" s="58"/>
      <c r="N45" s="58">
        <f t="shared" si="5"/>
        <v>4948.8894</v>
      </c>
    </row>
    <row r="46" spans="1:14" ht="31.5">
      <c r="A46" s="54">
        <v>2800</v>
      </c>
      <c r="B46" s="55" t="s">
        <v>183</v>
      </c>
      <c r="C46" s="142">
        <f>K18*1.053</f>
        <v>26325</v>
      </c>
      <c r="D46" s="143"/>
      <c r="E46" s="142"/>
      <c r="F46" s="143"/>
      <c r="G46" s="58"/>
      <c r="H46" s="58">
        <f t="shared" si="3"/>
        <v>26325</v>
      </c>
      <c r="I46" s="142">
        <f t="shared" si="4"/>
        <v>27641.25</v>
      </c>
      <c r="J46" s="143"/>
      <c r="K46" s="142"/>
      <c r="L46" s="143"/>
      <c r="M46" s="58"/>
      <c r="N46" s="58">
        <f t="shared" si="5"/>
        <v>27641.25</v>
      </c>
    </row>
    <row r="47" spans="1:14" ht="78.75">
      <c r="A47" s="54">
        <v>3110</v>
      </c>
      <c r="B47" s="55" t="s">
        <v>184</v>
      </c>
      <c r="C47" s="135"/>
      <c r="D47" s="135"/>
      <c r="E47" s="135">
        <f>L19*1.053</f>
        <v>92664</v>
      </c>
      <c r="F47" s="135"/>
      <c r="G47" s="57">
        <f>E47</f>
        <v>92664</v>
      </c>
      <c r="H47" s="57">
        <f>E47</f>
        <v>92664</v>
      </c>
      <c r="I47" s="135"/>
      <c r="J47" s="135"/>
      <c r="K47" s="135">
        <f>E47*1.05</f>
        <v>97297.2</v>
      </c>
      <c r="L47" s="135"/>
      <c r="M47" s="57">
        <f>K47</f>
        <v>97297.2</v>
      </c>
      <c r="N47" s="57">
        <f>K47</f>
        <v>97297.2</v>
      </c>
    </row>
    <row r="48" spans="1:14" ht="15.75">
      <c r="A48" s="18"/>
      <c r="B48" s="18" t="s">
        <v>15</v>
      </c>
      <c r="C48" s="135">
        <f>SUM(C36:D47)-C41</f>
        <v>9372203.334</v>
      </c>
      <c r="D48" s="135"/>
      <c r="E48" s="135">
        <f>SUM(E36:F47)</f>
        <v>92664</v>
      </c>
      <c r="F48" s="135"/>
      <c r="G48" s="57">
        <f>SUM(G36:G47)</f>
        <v>92664</v>
      </c>
      <c r="H48" s="57">
        <f>SUM(H36:H47)</f>
        <v>9639079.866</v>
      </c>
      <c r="I48" s="135">
        <f>SUM(I36:J47)-I41</f>
        <v>9840813.500700003</v>
      </c>
      <c r="J48" s="135"/>
      <c r="K48" s="135">
        <f>SUM(K36:L47)</f>
        <v>97297.2</v>
      </c>
      <c r="L48" s="135"/>
      <c r="M48" s="57">
        <f>SUM(M36:M47)</f>
        <v>97297.2</v>
      </c>
      <c r="N48" s="57">
        <f>SUM(N36:N47)</f>
        <v>10121033.859300002</v>
      </c>
    </row>
    <row r="50" spans="1:14" ht="15.75" customHeight="1">
      <c r="A50" s="119" t="s">
        <v>143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0"/>
    </row>
    <row r="51" ht="15.75">
      <c r="N51" s="50" t="s">
        <v>17</v>
      </c>
    </row>
    <row r="52" spans="1:14" ht="19.5" customHeight="1">
      <c r="A52" s="105" t="s">
        <v>37</v>
      </c>
      <c r="B52" s="105" t="s">
        <v>3</v>
      </c>
      <c r="C52" s="140" t="s">
        <v>124</v>
      </c>
      <c r="D52" s="140"/>
      <c r="E52" s="140"/>
      <c r="F52" s="140"/>
      <c r="G52" s="140"/>
      <c r="H52" s="140"/>
      <c r="I52" s="137" t="s">
        <v>133</v>
      </c>
      <c r="J52" s="138"/>
      <c r="K52" s="138"/>
      <c r="L52" s="138"/>
      <c r="M52" s="138"/>
      <c r="N52" s="139"/>
    </row>
    <row r="53" spans="1:14" ht="15">
      <c r="A53" s="105"/>
      <c r="B53" s="105"/>
      <c r="C53" s="136" t="s">
        <v>23</v>
      </c>
      <c r="D53" s="136"/>
      <c r="E53" s="136" t="s">
        <v>24</v>
      </c>
      <c r="F53" s="136"/>
      <c r="G53" s="136" t="s">
        <v>25</v>
      </c>
      <c r="H53" s="136" t="s">
        <v>32</v>
      </c>
      <c r="I53" s="136" t="s">
        <v>23</v>
      </c>
      <c r="J53" s="136"/>
      <c r="K53" s="136" t="s">
        <v>24</v>
      </c>
      <c r="L53" s="136"/>
      <c r="M53" s="136" t="s">
        <v>25</v>
      </c>
      <c r="N53" s="136" t="s">
        <v>33</v>
      </c>
    </row>
    <row r="54" spans="1:14" ht="33.75" customHeight="1">
      <c r="A54" s="105"/>
      <c r="B54" s="105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</row>
    <row r="55" spans="1:14" ht="15.75">
      <c r="A55" s="18">
        <v>1</v>
      </c>
      <c r="B55" s="18">
        <v>2</v>
      </c>
      <c r="C55" s="140">
        <v>3</v>
      </c>
      <c r="D55" s="140"/>
      <c r="E55" s="140">
        <v>4</v>
      </c>
      <c r="F55" s="140"/>
      <c r="G55" s="22">
        <v>5</v>
      </c>
      <c r="H55" s="22">
        <v>6</v>
      </c>
      <c r="I55" s="140">
        <v>7</v>
      </c>
      <c r="J55" s="140"/>
      <c r="K55" s="140">
        <v>8</v>
      </c>
      <c r="L55" s="140"/>
      <c r="M55" s="22">
        <v>9</v>
      </c>
      <c r="N55" s="22">
        <v>10</v>
      </c>
    </row>
    <row r="56" spans="1:14" ht="15.75">
      <c r="A56" s="18"/>
      <c r="B56" s="19"/>
      <c r="C56" s="107"/>
      <c r="D56" s="109"/>
      <c r="E56" s="107"/>
      <c r="F56" s="109"/>
      <c r="G56" s="23"/>
      <c r="H56" s="23"/>
      <c r="I56" s="107"/>
      <c r="J56" s="109"/>
      <c r="K56" s="107"/>
      <c r="L56" s="109"/>
      <c r="M56" s="23"/>
      <c r="N56" s="23"/>
    </row>
    <row r="57" spans="1:14" ht="15.75">
      <c r="A57" s="18"/>
      <c r="B57" s="19"/>
      <c r="C57" s="107"/>
      <c r="D57" s="109"/>
      <c r="E57" s="107"/>
      <c r="F57" s="109"/>
      <c r="G57" s="23"/>
      <c r="H57" s="23"/>
      <c r="I57" s="107"/>
      <c r="J57" s="109"/>
      <c r="K57" s="107"/>
      <c r="L57" s="109"/>
      <c r="M57" s="23"/>
      <c r="N57" s="23"/>
    </row>
    <row r="58" spans="1:14" ht="15.75">
      <c r="A58" s="18"/>
      <c r="B58" s="18" t="s">
        <v>15</v>
      </c>
      <c r="C58" s="141"/>
      <c r="D58" s="141"/>
      <c r="E58" s="141"/>
      <c r="F58" s="141"/>
      <c r="G58" s="21"/>
      <c r="H58" s="21"/>
      <c r="I58" s="141"/>
      <c r="J58" s="141"/>
      <c r="K58" s="141"/>
      <c r="L58" s="141"/>
      <c r="M58" s="21"/>
      <c r="N58" s="21"/>
    </row>
  </sheetData>
  <sheetProtection/>
  <mergeCells count="112">
    <mergeCell ref="K41:L41"/>
    <mergeCell ref="K46:L46"/>
    <mergeCell ref="E46:F46"/>
    <mergeCell ref="E45:F45"/>
    <mergeCell ref="K36:L36"/>
    <mergeCell ref="I37:J37"/>
    <mergeCell ref="I38:J38"/>
    <mergeCell ref="I39:J39"/>
    <mergeCell ref="I40:J40"/>
    <mergeCell ref="K45:L45"/>
    <mergeCell ref="I41:J41"/>
    <mergeCell ref="C45:D45"/>
    <mergeCell ref="C46:D46"/>
    <mergeCell ref="I42:J42"/>
    <mergeCell ref="I43:J43"/>
    <mergeCell ref="E40:F40"/>
    <mergeCell ref="E42:F42"/>
    <mergeCell ref="E43:F43"/>
    <mergeCell ref="E44:F44"/>
    <mergeCell ref="C41:D41"/>
    <mergeCell ref="E41:F41"/>
    <mergeCell ref="C38:D38"/>
    <mergeCell ref="C39:D39"/>
    <mergeCell ref="C40:D40"/>
    <mergeCell ref="C42:D42"/>
    <mergeCell ref="C43:D43"/>
    <mergeCell ref="C44:D44"/>
    <mergeCell ref="A1:I1"/>
    <mergeCell ref="J1:M1"/>
    <mergeCell ref="A3:M3"/>
    <mergeCell ref="A5:A6"/>
    <mergeCell ref="B5:B6"/>
    <mergeCell ref="C5:F5"/>
    <mergeCell ref="G5:J5"/>
    <mergeCell ref="K5:N5"/>
    <mergeCell ref="A22:M22"/>
    <mergeCell ref="B32:B34"/>
    <mergeCell ref="C32:H32"/>
    <mergeCell ref="I32:N32"/>
    <mergeCell ref="C33:D34"/>
    <mergeCell ref="E33:F34"/>
    <mergeCell ref="G33:G34"/>
    <mergeCell ref="H33:H34"/>
    <mergeCell ref="I33:J34"/>
    <mergeCell ref="K33:L34"/>
    <mergeCell ref="C37:D37"/>
    <mergeCell ref="M33:M34"/>
    <mergeCell ref="N33:N34"/>
    <mergeCell ref="A24:A25"/>
    <mergeCell ref="B24:B25"/>
    <mergeCell ref="C24:F24"/>
    <mergeCell ref="G24:J24"/>
    <mergeCell ref="K24:N24"/>
    <mergeCell ref="A30:M30"/>
    <mergeCell ref="A32:A34"/>
    <mergeCell ref="I36:J36"/>
    <mergeCell ref="C47:D47"/>
    <mergeCell ref="E47:F47"/>
    <mergeCell ref="I47:J47"/>
    <mergeCell ref="C35:D35"/>
    <mergeCell ref="E35:F35"/>
    <mergeCell ref="I44:J44"/>
    <mergeCell ref="I45:J45"/>
    <mergeCell ref="I35:J35"/>
    <mergeCell ref="C36:D36"/>
    <mergeCell ref="K44:L44"/>
    <mergeCell ref="K35:L35"/>
    <mergeCell ref="K47:L47"/>
    <mergeCell ref="E48:F48"/>
    <mergeCell ref="I48:J48"/>
    <mergeCell ref="K48:L48"/>
    <mergeCell ref="E36:F36"/>
    <mergeCell ref="E37:F37"/>
    <mergeCell ref="E38:F38"/>
    <mergeCell ref="E39:F39"/>
    <mergeCell ref="K53:L54"/>
    <mergeCell ref="M53:M54"/>
    <mergeCell ref="N53:N54"/>
    <mergeCell ref="I46:J46"/>
    <mergeCell ref="K37:L37"/>
    <mergeCell ref="K38:L38"/>
    <mergeCell ref="K39:L39"/>
    <mergeCell ref="K40:L40"/>
    <mergeCell ref="K42:L42"/>
    <mergeCell ref="K43:L43"/>
    <mergeCell ref="K55:L55"/>
    <mergeCell ref="A50:M50"/>
    <mergeCell ref="A52:A54"/>
    <mergeCell ref="B52:B54"/>
    <mergeCell ref="C52:H52"/>
    <mergeCell ref="I52:N52"/>
    <mergeCell ref="C53:D54"/>
    <mergeCell ref="E53:F54"/>
    <mergeCell ref="G53:G54"/>
    <mergeCell ref="H53:H54"/>
    <mergeCell ref="E57:F57"/>
    <mergeCell ref="C57:D57"/>
    <mergeCell ref="C48:D48"/>
    <mergeCell ref="C55:D55"/>
    <mergeCell ref="E55:F55"/>
    <mergeCell ref="I55:J55"/>
    <mergeCell ref="I53:J54"/>
    <mergeCell ref="K56:L56"/>
    <mergeCell ref="I56:J56"/>
    <mergeCell ref="E56:F56"/>
    <mergeCell ref="C56:D56"/>
    <mergeCell ref="C58:D58"/>
    <mergeCell ref="E58:F58"/>
    <mergeCell ref="I58:J58"/>
    <mergeCell ref="K58:L58"/>
    <mergeCell ref="I57:J57"/>
    <mergeCell ref="K57:L5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3" r:id="rId1"/>
  <rowBreaks count="1" manualBreakCount="1">
    <brk id="28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0"/>
  <sheetViews>
    <sheetView view="pageBreakPreview" zoomScaleSheetLayoutView="100" zoomScalePageLayoutView="0" workbookViewId="0" topLeftCell="A1">
      <selection activeCell="C18" sqref="C18:N19"/>
    </sheetView>
  </sheetViews>
  <sheetFormatPr defaultColWidth="9.140625" defaultRowHeight="15"/>
  <cols>
    <col min="1" max="1" width="5.281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119" t="s">
        <v>38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10.5" customHeight="1"/>
    <row r="3" spans="1:13" ht="15.75">
      <c r="A3" s="119" t="s">
        <v>144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ht="15.75">
      <c r="N4" s="50" t="s">
        <v>17</v>
      </c>
    </row>
    <row r="5" spans="1:14" ht="15.75" customHeight="1">
      <c r="A5" s="105" t="s">
        <v>39</v>
      </c>
      <c r="B5" s="105" t="s">
        <v>86</v>
      </c>
      <c r="C5" s="105" t="s">
        <v>130</v>
      </c>
      <c r="D5" s="105"/>
      <c r="E5" s="105"/>
      <c r="F5" s="105"/>
      <c r="G5" s="105" t="s">
        <v>131</v>
      </c>
      <c r="H5" s="105"/>
      <c r="I5" s="105"/>
      <c r="J5" s="105"/>
      <c r="K5" s="105" t="s">
        <v>132</v>
      </c>
      <c r="L5" s="105"/>
      <c r="M5" s="105"/>
      <c r="N5" s="105"/>
    </row>
    <row r="6" spans="1:14" ht="69.75" customHeight="1">
      <c r="A6" s="105"/>
      <c r="B6" s="105"/>
      <c r="C6" s="18" t="s">
        <v>23</v>
      </c>
      <c r="D6" s="18" t="s">
        <v>24</v>
      </c>
      <c r="E6" s="18" t="s">
        <v>25</v>
      </c>
      <c r="F6" s="20" t="s">
        <v>32</v>
      </c>
      <c r="G6" s="18" t="s">
        <v>23</v>
      </c>
      <c r="H6" s="18" t="s">
        <v>24</v>
      </c>
      <c r="I6" s="18" t="s">
        <v>25</v>
      </c>
      <c r="J6" s="18" t="s">
        <v>31</v>
      </c>
      <c r="K6" s="18" t="s">
        <v>23</v>
      </c>
      <c r="L6" s="18" t="s">
        <v>24</v>
      </c>
      <c r="M6" s="18" t="s">
        <v>25</v>
      </c>
      <c r="N6" s="18" t="s">
        <v>34</v>
      </c>
    </row>
    <row r="7" spans="1:14" ht="15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</row>
    <row r="8" spans="1:14" ht="78.75">
      <c r="A8" s="18"/>
      <c r="B8" s="59" t="s">
        <v>185</v>
      </c>
      <c r="C8" s="18"/>
      <c r="D8" s="18"/>
      <c r="E8" s="18"/>
      <c r="F8" s="18"/>
      <c r="G8" s="83">
        <f>'Форма 2022-2 П.6'!G20</f>
        <v>7134595</v>
      </c>
      <c r="H8" s="83">
        <f>'Форма 2022-2 П.6'!H20</f>
        <v>163248</v>
      </c>
      <c r="I8" s="83">
        <f>H8</f>
        <v>163248</v>
      </c>
      <c r="J8" s="83">
        <f>G8+H8</f>
        <v>7297843</v>
      </c>
      <c r="K8" s="83">
        <f>'Форма 2022-2 П.6'!K20</f>
        <v>8900478</v>
      </c>
      <c r="L8" s="83">
        <f>'Форма 2022-2 П.6'!L20</f>
        <v>88000</v>
      </c>
      <c r="M8" s="83">
        <f>L8</f>
        <v>88000</v>
      </c>
      <c r="N8" s="83">
        <f>K8+L8</f>
        <v>8988478</v>
      </c>
    </row>
    <row r="9" spans="1:14" ht="15.75">
      <c r="A9" s="18"/>
      <c r="B9" s="18" t="s">
        <v>15</v>
      </c>
      <c r="C9" s="18"/>
      <c r="D9" s="18"/>
      <c r="E9" s="18"/>
      <c r="F9" s="18"/>
      <c r="G9" s="83">
        <f aca="true" t="shared" si="0" ref="G9:N9">G8</f>
        <v>7134595</v>
      </c>
      <c r="H9" s="83">
        <f t="shared" si="0"/>
        <v>163248</v>
      </c>
      <c r="I9" s="83">
        <f t="shared" si="0"/>
        <v>163248</v>
      </c>
      <c r="J9" s="83">
        <f t="shared" si="0"/>
        <v>7297843</v>
      </c>
      <c r="K9" s="83">
        <f t="shared" si="0"/>
        <v>8900478</v>
      </c>
      <c r="L9" s="83">
        <f t="shared" si="0"/>
        <v>88000</v>
      </c>
      <c r="M9" s="83">
        <f t="shared" si="0"/>
        <v>88000</v>
      </c>
      <c r="N9" s="83">
        <f t="shared" si="0"/>
        <v>8988478</v>
      </c>
    </row>
    <row r="11" spans="1:14" ht="15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5.75" customHeight="1">
      <c r="A12" s="119" t="s">
        <v>145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0"/>
    </row>
    <row r="13" ht="15.75">
      <c r="N13" s="50" t="s">
        <v>17</v>
      </c>
    </row>
    <row r="14" spans="1:14" ht="15.75">
      <c r="A14" s="105" t="s">
        <v>39</v>
      </c>
      <c r="B14" s="105" t="s">
        <v>86</v>
      </c>
      <c r="C14" s="140" t="s">
        <v>124</v>
      </c>
      <c r="D14" s="140"/>
      <c r="E14" s="140"/>
      <c r="F14" s="140"/>
      <c r="G14" s="140"/>
      <c r="H14" s="140"/>
      <c r="I14" s="137" t="s">
        <v>133</v>
      </c>
      <c r="J14" s="138"/>
      <c r="K14" s="138"/>
      <c r="L14" s="138"/>
      <c r="M14" s="138"/>
      <c r="N14" s="139"/>
    </row>
    <row r="15" spans="1:14" ht="15">
      <c r="A15" s="105"/>
      <c r="B15" s="105"/>
      <c r="C15" s="136" t="s">
        <v>23</v>
      </c>
      <c r="D15" s="136"/>
      <c r="E15" s="136" t="s">
        <v>24</v>
      </c>
      <c r="F15" s="136"/>
      <c r="G15" s="136" t="s">
        <v>25</v>
      </c>
      <c r="H15" s="136" t="s">
        <v>32</v>
      </c>
      <c r="I15" s="136" t="s">
        <v>23</v>
      </c>
      <c r="J15" s="136"/>
      <c r="K15" s="136" t="s">
        <v>24</v>
      </c>
      <c r="L15" s="136"/>
      <c r="M15" s="136" t="s">
        <v>25</v>
      </c>
      <c r="N15" s="136" t="s">
        <v>33</v>
      </c>
    </row>
    <row r="16" spans="1:14" ht="55.5" customHeight="1">
      <c r="A16" s="105"/>
      <c r="B16" s="105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</row>
    <row r="17" spans="1:14" ht="15.75">
      <c r="A17" s="18">
        <v>1</v>
      </c>
      <c r="B17" s="18">
        <v>2</v>
      </c>
      <c r="C17" s="140">
        <v>3</v>
      </c>
      <c r="D17" s="140"/>
      <c r="E17" s="140">
        <v>4</v>
      </c>
      <c r="F17" s="140"/>
      <c r="G17" s="22">
        <v>5</v>
      </c>
      <c r="H17" s="22">
        <v>6</v>
      </c>
      <c r="I17" s="140">
        <v>7</v>
      </c>
      <c r="J17" s="140"/>
      <c r="K17" s="140">
        <v>8</v>
      </c>
      <c r="L17" s="140"/>
      <c r="M17" s="22">
        <v>9</v>
      </c>
      <c r="N17" s="22">
        <v>10</v>
      </c>
    </row>
    <row r="18" spans="1:14" ht="78.75">
      <c r="A18" s="18"/>
      <c r="B18" s="59" t="s">
        <v>185</v>
      </c>
      <c r="C18" s="135">
        <f>'Форма 2022-2 П.6'!C48:D48</f>
        <v>9372203.334</v>
      </c>
      <c r="D18" s="135"/>
      <c r="E18" s="135">
        <f>'Форма 2022-2 П.6'!E48:F48</f>
        <v>92664</v>
      </c>
      <c r="F18" s="135"/>
      <c r="G18" s="81">
        <f>E18</f>
        <v>92664</v>
      </c>
      <c r="H18" s="81">
        <f>C18+E18</f>
        <v>9464867.334</v>
      </c>
      <c r="I18" s="135">
        <f>'Форма 2022-2 П.6'!I48:J48</f>
        <v>9840813.500700003</v>
      </c>
      <c r="J18" s="135"/>
      <c r="K18" s="135">
        <f>'Форма 2022-2 П.6'!K48:L48</f>
        <v>97297.2</v>
      </c>
      <c r="L18" s="135"/>
      <c r="M18" s="81">
        <f>K18</f>
        <v>97297.2</v>
      </c>
      <c r="N18" s="81">
        <f>I18+K18</f>
        <v>9938110.700700002</v>
      </c>
    </row>
    <row r="19" spans="1:14" ht="15.75">
      <c r="A19" s="18"/>
      <c r="B19" s="18" t="s">
        <v>15</v>
      </c>
      <c r="C19" s="144">
        <f>C18</f>
        <v>9372203.334</v>
      </c>
      <c r="D19" s="144"/>
      <c r="E19" s="144">
        <f>E18</f>
        <v>92664</v>
      </c>
      <c r="F19" s="144"/>
      <c r="G19" s="82">
        <f>G18</f>
        <v>92664</v>
      </c>
      <c r="H19" s="82">
        <f>H18</f>
        <v>9464867.334</v>
      </c>
      <c r="I19" s="144">
        <f>I18</f>
        <v>9840813.500700003</v>
      </c>
      <c r="J19" s="144"/>
      <c r="K19" s="144">
        <f>K18</f>
        <v>97297.2</v>
      </c>
      <c r="L19" s="144"/>
      <c r="M19" s="82">
        <f>M18</f>
        <v>97297.2</v>
      </c>
      <c r="N19" s="82">
        <f>N18</f>
        <v>9938110.700700002</v>
      </c>
    </row>
    <row r="20" ht="15">
      <c r="N20" t="s">
        <v>186</v>
      </c>
    </row>
  </sheetData>
  <sheetProtection/>
  <mergeCells count="33">
    <mergeCell ref="A1:I1"/>
    <mergeCell ref="J1:M1"/>
    <mergeCell ref="A3:M3"/>
    <mergeCell ref="A5:A6"/>
    <mergeCell ref="B5:B6"/>
    <mergeCell ref="C5:F5"/>
    <mergeCell ref="G5:J5"/>
    <mergeCell ref="K5:N5"/>
    <mergeCell ref="A12:M12"/>
    <mergeCell ref="A14:A16"/>
    <mergeCell ref="B14:B16"/>
    <mergeCell ref="C14:H14"/>
    <mergeCell ref="I14:N14"/>
    <mergeCell ref="C15:D16"/>
    <mergeCell ref="E15:F16"/>
    <mergeCell ref="G15:G16"/>
    <mergeCell ref="H15:H16"/>
    <mergeCell ref="I15:J16"/>
    <mergeCell ref="K15:L16"/>
    <mergeCell ref="M15:M16"/>
    <mergeCell ref="N15:N16"/>
    <mergeCell ref="C17:D17"/>
    <mergeCell ref="E17:F17"/>
    <mergeCell ref="I17:J17"/>
    <mergeCell ref="K17:L17"/>
    <mergeCell ref="C18:D18"/>
    <mergeCell ref="E18:F18"/>
    <mergeCell ref="I18:J18"/>
    <mergeCell ref="K18:L18"/>
    <mergeCell ref="C19:D19"/>
    <mergeCell ref="E19:F19"/>
    <mergeCell ref="I19:J19"/>
    <mergeCell ref="K19:L19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40"/>
  <sheetViews>
    <sheetView view="pageBreakPreview" zoomScaleSheetLayoutView="100" zoomScalePageLayoutView="0" workbookViewId="0" topLeftCell="A1">
      <selection activeCell="E35" sqref="E35:F35"/>
    </sheetView>
  </sheetViews>
  <sheetFormatPr defaultColWidth="9.140625" defaultRowHeight="15"/>
  <cols>
    <col min="1" max="1" width="5.28125" style="0" customWidth="1"/>
    <col min="2" max="2" width="23.140625" style="0" customWidth="1"/>
    <col min="3" max="3" width="14.421875" style="0" customWidth="1"/>
    <col min="4" max="4" width="17.710937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4.7109375" style="0" customWidth="1"/>
    <col min="11" max="11" width="14.8515625" style="0" customWidth="1"/>
    <col min="12" max="12" width="14.7109375" style="0" customWidth="1"/>
    <col min="13" max="13" width="13.28125" style="0" customWidth="1"/>
  </cols>
  <sheetData>
    <row r="1" spans="1:12" ht="15.75">
      <c r="A1" s="119" t="s">
        <v>97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ht="10.5" customHeight="1"/>
    <row r="3" spans="1:12" ht="15.75">
      <c r="A3" s="119" t="s">
        <v>146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ht="15.75">
      <c r="M4" s="50" t="s">
        <v>17</v>
      </c>
    </row>
    <row r="5" spans="1:13" ht="15.75" customHeight="1">
      <c r="A5" s="105" t="s">
        <v>39</v>
      </c>
      <c r="B5" s="105" t="s">
        <v>40</v>
      </c>
      <c r="C5" s="145" t="s">
        <v>41</v>
      </c>
      <c r="D5" s="145" t="s">
        <v>42</v>
      </c>
      <c r="E5" s="105" t="s">
        <v>130</v>
      </c>
      <c r="F5" s="105"/>
      <c r="G5" s="105"/>
      <c r="H5" s="105" t="s">
        <v>131</v>
      </c>
      <c r="I5" s="105"/>
      <c r="J5" s="105"/>
      <c r="K5" s="105" t="s">
        <v>132</v>
      </c>
      <c r="L5" s="105"/>
      <c r="M5" s="105"/>
    </row>
    <row r="6" spans="1:13" ht="69.75" customHeight="1">
      <c r="A6" s="105"/>
      <c r="B6" s="105"/>
      <c r="C6" s="146"/>
      <c r="D6" s="146"/>
      <c r="E6" s="18" t="s">
        <v>23</v>
      </c>
      <c r="F6" s="18" t="s">
        <v>24</v>
      </c>
      <c r="G6" s="20" t="s">
        <v>47</v>
      </c>
      <c r="H6" s="18" t="s">
        <v>23</v>
      </c>
      <c r="I6" s="18" t="s">
        <v>24</v>
      </c>
      <c r="J6" s="18" t="s">
        <v>48</v>
      </c>
      <c r="K6" s="18" t="s">
        <v>23</v>
      </c>
      <c r="L6" s="18" t="s">
        <v>24</v>
      </c>
      <c r="M6" s="18" t="s">
        <v>34</v>
      </c>
    </row>
    <row r="7" spans="1:13" ht="15.75">
      <c r="A7" s="18">
        <v>1</v>
      </c>
      <c r="B7" s="20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</row>
    <row r="8" spans="1:13" ht="18" customHeight="1">
      <c r="A8" s="25"/>
      <c r="B8" s="60" t="s">
        <v>43</v>
      </c>
      <c r="C8" s="27"/>
      <c r="D8" s="19"/>
      <c r="E8" s="18"/>
      <c r="F8" s="18"/>
      <c r="G8" s="18"/>
      <c r="H8" s="18"/>
      <c r="I8" s="18"/>
      <c r="J8" s="18"/>
      <c r="K8" s="18"/>
      <c r="L8" s="18"/>
      <c r="M8" s="18"/>
    </row>
    <row r="9" spans="1:13" ht="110.25">
      <c r="A9" s="25"/>
      <c r="B9" s="61" t="s">
        <v>202</v>
      </c>
      <c r="C9" s="86" t="s">
        <v>254</v>
      </c>
      <c r="D9" s="66" t="s">
        <v>255</v>
      </c>
      <c r="E9" s="51"/>
      <c r="F9" s="51"/>
      <c r="G9" s="51"/>
      <c r="H9" s="91">
        <f>'Форма 2022-2 П.7'!G9</f>
        <v>7134595</v>
      </c>
      <c r="I9" s="91"/>
      <c r="J9" s="91">
        <f>H9</f>
        <v>7134595</v>
      </c>
      <c r="K9" s="91">
        <f>'Форма 2022-2 П.7'!K8</f>
        <v>8900478</v>
      </c>
      <c r="L9" s="91"/>
      <c r="M9" s="91">
        <f>K9</f>
        <v>8900478</v>
      </c>
    </row>
    <row r="10" spans="1:13" ht="47.25">
      <c r="A10" s="25"/>
      <c r="B10" s="61" t="s">
        <v>187</v>
      </c>
      <c r="C10" s="86" t="s">
        <v>254</v>
      </c>
      <c r="D10" s="66" t="s">
        <v>255</v>
      </c>
      <c r="E10" s="51"/>
      <c r="F10" s="51"/>
      <c r="G10" s="51"/>
      <c r="H10" s="91"/>
      <c r="I10" s="91">
        <f>'Форма 2022-2 П.7'!H9</f>
        <v>163248</v>
      </c>
      <c r="J10" s="91">
        <f>I10</f>
        <v>163248</v>
      </c>
      <c r="K10" s="91"/>
      <c r="L10" s="91">
        <f>'Форма 2022-2 П.7'!L9</f>
        <v>88000</v>
      </c>
      <c r="M10" s="91">
        <f>L10</f>
        <v>88000</v>
      </c>
    </row>
    <row r="11" spans="1:13" ht="18" customHeight="1">
      <c r="A11" s="25"/>
      <c r="B11" s="62" t="s">
        <v>44</v>
      </c>
      <c r="C11" s="27"/>
      <c r="D11" s="19"/>
      <c r="E11" s="51"/>
      <c r="F11" s="51"/>
      <c r="G11" s="51"/>
      <c r="H11" s="51"/>
      <c r="I11" s="51"/>
      <c r="J11" s="51"/>
      <c r="K11" s="51"/>
      <c r="L11" s="51"/>
      <c r="M11" s="51"/>
    </row>
    <row r="12" spans="1:13" ht="34.5" customHeight="1">
      <c r="A12" s="25"/>
      <c r="B12" s="61" t="s">
        <v>188</v>
      </c>
      <c r="C12" s="86" t="s">
        <v>256</v>
      </c>
      <c r="D12" s="66" t="s">
        <v>257</v>
      </c>
      <c r="E12" s="51"/>
      <c r="F12" s="51"/>
      <c r="G12" s="51"/>
      <c r="H12" s="51">
        <v>22</v>
      </c>
      <c r="I12" s="51"/>
      <c r="J12" s="51">
        <f>H12</f>
        <v>22</v>
      </c>
      <c r="K12" s="51">
        <v>23</v>
      </c>
      <c r="L12" s="51"/>
      <c r="M12" s="51">
        <f>K12</f>
        <v>23</v>
      </c>
    </row>
    <row r="13" spans="1:13" ht="31.5">
      <c r="A13" s="25"/>
      <c r="B13" s="61" t="s">
        <v>189</v>
      </c>
      <c r="C13" s="86" t="s">
        <v>256</v>
      </c>
      <c r="D13" s="152" t="s">
        <v>258</v>
      </c>
      <c r="E13" s="51"/>
      <c r="F13" s="51"/>
      <c r="G13" s="51"/>
      <c r="H13" s="51">
        <v>3161</v>
      </c>
      <c r="I13" s="51"/>
      <c r="J13" s="52">
        <f>H13</f>
        <v>3161</v>
      </c>
      <c r="K13" s="51">
        <f>358+734</f>
        <v>1092</v>
      </c>
      <c r="L13" s="51"/>
      <c r="M13" s="51">
        <f>K13</f>
        <v>1092</v>
      </c>
    </row>
    <row r="14" spans="1:13" ht="31.5">
      <c r="A14" s="25"/>
      <c r="B14" s="61" t="s">
        <v>190</v>
      </c>
      <c r="C14" s="86" t="s">
        <v>256</v>
      </c>
      <c r="D14" s="153"/>
      <c r="E14" s="51"/>
      <c r="F14" s="51"/>
      <c r="G14" s="51"/>
      <c r="H14" s="51">
        <v>524</v>
      </c>
      <c r="I14" s="51"/>
      <c r="J14" s="52">
        <f>H14</f>
        <v>524</v>
      </c>
      <c r="K14" s="51">
        <f>460+164+53+162</f>
        <v>839</v>
      </c>
      <c r="L14" s="51"/>
      <c r="M14" s="51">
        <f>K14</f>
        <v>839</v>
      </c>
    </row>
    <row r="15" spans="1:13" ht="47.25">
      <c r="A15" s="25"/>
      <c r="B15" s="61" t="s">
        <v>191</v>
      </c>
      <c r="C15" s="86" t="s">
        <v>256</v>
      </c>
      <c r="D15" s="66" t="s">
        <v>255</v>
      </c>
      <c r="E15" s="51"/>
      <c r="F15" s="51"/>
      <c r="G15" s="51"/>
      <c r="H15" s="51"/>
      <c r="I15" s="51">
        <v>10</v>
      </c>
      <c r="J15" s="51">
        <f>I15</f>
        <v>10</v>
      </c>
      <c r="K15" s="51"/>
      <c r="L15" s="51">
        <v>3</v>
      </c>
      <c r="M15" s="51">
        <f>L15</f>
        <v>3</v>
      </c>
    </row>
    <row r="16" spans="1:13" ht="18" customHeight="1">
      <c r="A16" s="25"/>
      <c r="B16" s="62" t="s">
        <v>45</v>
      </c>
      <c r="C16" s="27"/>
      <c r="D16" s="19"/>
      <c r="E16" s="18"/>
      <c r="F16" s="18"/>
      <c r="G16" s="18"/>
      <c r="H16" s="18"/>
      <c r="I16" s="18"/>
      <c r="J16" s="18"/>
      <c r="K16" s="18"/>
      <c r="L16" s="18"/>
      <c r="M16" s="18"/>
    </row>
    <row r="17" spans="1:13" ht="47.25">
      <c r="A17" s="25"/>
      <c r="B17" s="61" t="s">
        <v>192</v>
      </c>
      <c r="C17" s="95" t="s">
        <v>254</v>
      </c>
      <c r="D17" s="71" t="s">
        <v>261</v>
      </c>
      <c r="E17" s="18"/>
      <c r="F17" s="18"/>
      <c r="G17" s="18"/>
      <c r="H17" s="18"/>
      <c r="I17" s="76">
        <f>I10/I15</f>
        <v>16324.8</v>
      </c>
      <c r="J17" s="76">
        <f>I17</f>
        <v>16324.8</v>
      </c>
      <c r="K17" s="76"/>
      <c r="L17" s="76">
        <f>75000/L15</f>
        <v>25000</v>
      </c>
      <c r="M17" s="76">
        <f>L17</f>
        <v>25000</v>
      </c>
    </row>
    <row r="18" spans="1:13" ht="63">
      <c r="A18" s="25"/>
      <c r="B18" s="61" t="s">
        <v>193</v>
      </c>
      <c r="C18" s="95" t="s">
        <v>256</v>
      </c>
      <c r="D18" s="71" t="s">
        <v>261</v>
      </c>
      <c r="E18" s="18"/>
      <c r="F18" s="18"/>
      <c r="G18" s="18"/>
      <c r="H18" s="64">
        <f>H13/21</f>
        <v>150.52380952380952</v>
      </c>
      <c r="I18" s="64"/>
      <c r="J18" s="64">
        <f>H18</f>
        <v>150.52380952380952</v>
      </c>
      <c r="K18" s="64">
        <f>K13/22</f>
        <v>49.63636363636363</v>
      </c>
      <c r="L18" s="64"/>
      <c r="M18" s="64">
        <f>K18</f>
        <v>49.63636363636363</v>
      </c>
    </row>
    <row r="19" spans="1:13" ht="63">
      <c r="A19" s="25"/>
      <c r="B19" s="61" t="s">
        <v>194</v>
      </c>
      <c r="C19" s="95" t="s">
        <v>256</v>
      </c>
      <c r="D19" s="71" t="s">
        <v>261</v>
      </c>
      <c r="E19" s="18"/>
      <c r="F19" s="18"/>
      <c r="G19" s="18"/>
      <c r="H19" s="64">
        <f>H14/21</f>
        <v>24.952380952380953</v>
      </c>
      <c r="I19" s="64"/>
      <c r="J19" s="64">
        <f>H19</f>
        <v>24.952380952380953</v>
      </c>
      <c r="K19" s="64">
        <f>K14/22</f>
        <v>38.13636363636363</v>
      </c>
      <c r="L19" s="64"/>
      <c r="M19" s="64">
        <f>K19</f>
        <v>38.13636363636363</v>
      </c>
    </row>
    <row r="20" spans="1:13" ht="17.25" customHeight="1">
      <c r="A20" s="25"/>
      <c r="B20" s="62" t="s">
        <v>46</v>
      </c>
      <c r="C20" s="95"/>
      <c r="D20" s="19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50.25" customHeight="1">
      <c r="A21" s="25"/>
      <c r="B21" s="19" t="s">
        <v>195</v>
      </c>
      <c r="C21" s="95" t="s">
        <v>260</v>
      </c>
      <c r="D21" s="71" t="s">
        <v>261</v>
      </c>
      <c r="E21" s="18"/>
      <c r="F21" s="18"/>
      <c r="G21" s="18"/>
      <c r="H21" s="64">
        <f>6500/6323*100</f>
        <v>102.79930412778744</v>
      </c>
      <c r="I21" s="64"/>
      <c r="J21" s="64">
        <f>H21</f>
        <v>102.79930412778744</v>
      </c>
      <c r="K21" s="97">
        <f>K13/H13*100</f>
        <v>34.54602973742487</v>
      </c>
      <c r="L21" s="97"/>
      <c r="M21" s="97">
        <f>K21</f>
        <v>34.54602973742487</v>
      </c>
    </row>
    <row r="23" spans="1:13" ht="15.75" customHeight="1">
      <c r="A23" s="119" t="s">
        <v>147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0"/>
    </row>
    <row r="24" ht="15.75">
      <c r="M24" s="50" t="s">
        <v>17</v>
      </c>
    </row>
    <row r="25" spans="1:13" ht="15.75">
      <c r="A25" s="105" t="s">
        <v>39</v>
      </c>
      <c r="B25" s="105" t="s">
        <v>40</v>
      </c>
      <c r="C25" s="145" t="s">
        <v>41</v>
      </c>
      <c r="D25" s="145" t="s">
        <v>42</v>
      </c>
      <c r="E25" s="140" t="s">
        <v>124</v>
      </c>
      <c r="F25" s="140"/>
      <c r="G25" s="140"/>
      <c r="H25" s="140"/>
      <c r="I25" s="140"/>
      <c r="J25" s="138" t="s">
        <v>133</v>
      </c>
      <c r="K25" s="138"/>
      <c r="L25" s="138"/>
      <c r="M25" s="139"/>
    </row>
    <row r="26" spans="1:13" ht="15.75" customHeight="1">
      <c r="A26" s="105"/>
      <c r="B26" s="105"/>
      <c r="C26" s="147"/>
      <c r="D26" s="147"/>
      <c r="E26" s="136" t="s">
        <v>23</v>
      </c>
      <c r="F26" s="136"/>
      <c r="G26" s="161" t="s">
        <v>24</v>
      </c>
      <c r="H26" s="162"/>
      <c r="I26" s="136" t="s">
        <v>47</v>
      </c>
      <c r="J26" s="136" t="s">
        <v>23</v>
      </c>
      <c r="K26" s="136" t="s">
        <v>24</v>
      </c>
      <c r="L26" s="136"/>
      <c r="M26" s="136" t="s">
        <v>92</v>
      </c>
    </row>
    <row r="27" spans="1:13" ht="55.5" customHeight="1">
      <c r="A27" s="105"/>
      <c r="B27" s="105"/>
      <c r="C27" s="146"/>
      <c r="D27" s="146"/>
      <c r="E27" s="136"/>
      <c r="F27" s="136"/>
      <c r="G27" s="163"/>
      <c r="H27" s="164"/>
      <c r="I27" s="136"/>
      <c r="J27" s="136"/>
      <c r="K27" s="136"/>
      <c r="L27" s="136"/>
      <c r="M27" s="136"/>
    </row>
    <row r="28" spans="1:13" ht="15.75">
      <c r="A28" s="18">
        <v>1</v>
      </c>
      <c r="B28" s="18">
        <v>2</v>
      </c>
      <c r="C28" s="18">
        <v>3</v>
      </c>
      <c r="D28" s="18">
        <v>4</v>
      </c>
      <c r="E28" s="140">
        <v>5</v>
      </c>
      <c r="F28" s="140"/>
      <c r="G28" s="137">
        <v>6</v>
      </c>
      <c r="H28" s="139"/>
      <c r="I28" s="22">
        <v>7</v>
      </c>
      <c r="J28" s="22">
        <v>8</v>
      </c>
      <c r="K28" s="140">
        <v>9</v>
      </c>
      <c r="L28" s="140"/>
      <c r="M28" s="22">
        <v>10</v>
      </c>
    </row>
    <row r="29" spans="1:13" ht="15.75">
      <c r="A29" s="18"/>
      <c r="B29" s="60" t="s">
        <v>43</v>
      </c>
      <c r="C29" s="18"/>
      <c r="D29" s="18"/>
      <c r="E29" s="137"/>
      <c r="F29" s="139"/>
      <c r="G29" s="137"/>
      <c r="H29" s="139"/>
      <c r="I29" s="22"/>
      <c r="J29" s="22"/>
      <c r="K29" s="148"/>
      <c r="L29" s="149"/>
      <c r="M29" s="22"/>
    </row>
    <row r="30" spans="1:13" ht="110.25">
      <c r="A30" s="18"/>
      <c r="B30" s="61" t="s">
        <v>202</v>
      </c>
      <c r="C30" s="86" t="s">
        <v>254</v>
      </c>
      <c r="D30" s="66" t="s">
        <v>255</v>
      </c>
      <c r="E30" s="150">
        <f>K9*1.053</f>
        <v>9372203.333999999</v>
      </c>
      <c r="F30" s="151"/>
      <c r="G30" s="150"/>
      <c r="H30" s="151"/>
      <c r="I30" s="96">
        <f>E30</f>
        <v>9372203.333999999</v>
      </c>
      <c r="J30" s="96">
        <f>E30*1.05</f>
        <v>9840813.500699999</v>
      </c>
      <c r="K30" s="150"/>
      <c r="L30" s="151"/>
      <c r="M30" s="96">
        <f>J30</f>
        <v>9840813.500699999</v>
      </c>
    </row>
    <row r="31" spans="1:13" ht="47.25">
      <c r="A31" s="18"/>
      <c r="B31" s="61" t="s">
        <v>262</v>
      </c>
      <c r="C31" s="86" t="s">
        <v>254</v>
      </c>
      <c r="D31" s="66" t="s">
        <v>263</v>
      </c>
      <c r="E31" s="135"/>
      <c r="F31" s="135"/>
      <c r="G31" s="156">
        <f>L10*1.053</f>
        <v>92664</v>
      </c>
      <c r="H31" s="157"/>
      <c r="I31" s="75">
        <f>G31</f>
        <v>92664</v>
      </c>
      <c r="J31" s="75"/>
      <c r="K31" s="135">
        <f>G31*1.05</f>
        <v>97297.2</v>
      </c>
      <c r="L31" s="135"/>
      <c r="M31" s="75">
        <f>K31</f>
        <v>97297.2</v>
      </c>
    </row>
    <row r="32" spans="1:13" ht="15.75">
      <c r="A32" s="18"/>
      <c r="B32" s="62" t="s">
        <v>44</v>
      </c>
      <c r="C32" s="19"/>
      <c r="D32" s="19"/>
      <c r="E32" s="115"/>
      <c r="F32" s="115"/>
      <c r="G32" s="107"/>
      <c r="H32" s="109"/>
      <c r="I32" s="23"/>
      <c r="J32" s="23"/>
      <c r="K32" s="115"/>
      <c r="L32" s="115"/>
      <c r="M32" s="23"/>
    </row>
    <row r="33" spans="1:13" ht="34.5" customHeight="1">
      <c r="A33" s="18"/>
      <c r="B33" s="61" t="s">
        <v>188</v>
      </c>
      <c r="C33" s="86" t="s">
        <v>256</v>
      </c>
      <c r="D33" s="66" t="s">
        <v>257</v>
      </c>
      <c r="E33" s="115">
        <v>23</v>
      </c>
      <c r="F33" s="115"/>
      <c r="G33" s="107"/>
      <c r="H33" s="109"/>
      <c r="I33" s="23">
        <f>E33</f>
        <v>23</v>
      </c>
      <c r="J33" s="23">
        <v>23</v>
      </c>
      <c r="K33" s="115"/>
      <c r="L33" s="115"/>
      <c r="M33" s="23">
        <f>J33</f>
        <v>23</v>
      </c>
    </row>
    <row r="34" spans="1:13" ht="31.5">
      <c r="A34" s="18"/>
      <c r="B34" s="61" t="s">
        <v>189</v>
      </c>
      <c r="C34" s="86" t="s">
        <v>256</v>
      </c>
      <c r="D34" s="152" t="s">
        <v>259</v>
      </c>
      <c r="E34" s="155">
        <f>K13*1.053</f>
        <v>1149.876</v>
      </c>
      <c r="F34" s="155"/>
      <c r="G34" s="158"/>
      <c r="H34" s="159"/>
      <c r="I34" s="100">
        <f>E34</f>
        <v>1149.876</v>
      </c>
      <c r="J34" s="100">
        <f>E34*1.05</f>
        <v>1207.3698</v>
      </c>
      <c r="K34" s="155"/>
      <c r="L34" s="155"/>
      <c r="M34" s="100">
        <f>J34</f>
        <v>1207.3698</v>
      </c>
    </row>
    <row r="35" spans="1:13" ht="31.5">
      <c r="A35" s="18"/>
      <c r="B35" s="61" t="s">
        <v>190</v>
      </c>
      <c r="C35" s="86" t="s">
        <v>256</v>
      </c>
      <c r="D35" s="153"/>
      <c r="E35" s="155">
        <f>K14*1.053</f>
        <v>883.467</v>
      </c>
      <c r="F35" s="155"/>
      <c r="G35" s="165"/>
      <c r="H35" s="166"/>
      <c r="I35" s="100">
        <f>E35</f>
        <v>883.467</v>
      </c>
      <c r="J35" s="100">
        <f>E35*1.05</f>
        <v>927.64035</v>
      </c>
      <c r="K35" s="154"/>
      <c r="L35" s="154"/>
      <c r="M35" s="100">
        <f>J35</f>
        <v>927.64035</v>
      </c>
    </row>
    <row r="36" spans="1:13" ht="15.75">
      <c r="A36" s="21"/>
      <c r="B36" s="62" t="s">
        <v>45</v>
      </c>
      <c r="C36" s="21"/>
      <c r="D36" s="21"/>
      <c r="E36" s="141"/>
      <c r="F36" s="141"/>
      <c r="G36" s="148"/>
      <c r="H36" s="149"/>
      <c r="I36" s="21"/>
      <c r="J36" s="21"/>
      <c r="K36" s="141"/>
      <c r="L36" s="141"/>
      <c r="M36" s="21"/>
    </row>
    <row r="37" spans="1:13" ht="63">
      <c r="A37" s="21"/>
      <c r="B37" s="61" t="s">
        <v>193</v>
      </c>
      <c r="C37" s="95" t="s">
        <v>256</v>
      </c>
      <c r="D37" s="71" t="s">
        <v>261</v>
      </c>
      <c r="E37" s="155">
        <f>E34/22</f>
        <v>52.26709090909091</v>
      </c>
      <c r="F37" s="155"/>
      <c r="G37" s="158"/>
      <c r="H37" s="159"/>
      <c r="I37" s="100">
        <f>E37</f>
        <v>52.26709090909091</v>
      </c>
      <c r="J37" s="100">
        <f>J34/22</f>
        <v>54.88044545454545</v>
      </c>
      <c r="K37" s="155"/>
      <c r="L37" s="155"/>
      <c r="M37" s="100">
        <f>J37</f>
        <v>54.88044545454545</v>
      </c>
    </row>
    <row r="38" spans="1:13" ht="63">
      <c r="A38" s="21"/>
      <c r="B38" s="61" t="s">
        <v>194</v>
      </c>
      <c r="C38" s="95" t="s">
        <v>256</v>
      </c>
      <c r="D38" s="71" t="s">
        <v>261</v>
      </c>
      <c r="E38" s="155">
        <f>E35/22</f>
        <v>40.15759090909091</v>
      </c>
      <c r="F38" s="155"/>
      <c r="G38" s="158"/>
      <c r="H38" s="159"/>
      <c r="I38" s="100">
        <f>E38</f>
        <v>40.15759090909091</v>
      </c>
      <c r="J38" s="100">
        <f>J35/22</f>
        <v>42.165470454545456</v>
      </c>
      <c r="K38" s="155"/>
      <c r="L38" s="155"/>
      <c r="M38" s="100">
        <f>J38</f>
        <v>42.165470454545456</v>
      </c>
    </row>
    <row r="39" spans="1:13" ht="15.75">
      <c r="A39" s="21"/>
      <c r="B39" s="62" t="s">
        <v>46</v>
      </c>
      <c r="C39" s="95"/>
      <c r="D39" s="19"/>
      <c r="E39" s="141"/>
      <c r="F39" s="141"/>
      <c r="G39" s="148"/>
      <c r="H39" s="149"/>
      <c r="I39" s="73"/>
      <c r="J39" s="73"/>
      <c r="K39" s="115"/>
      <c r="L39" s="115"/>
      <c r="M39" s="73"/>
    </row>
    <row r="40" spans="1:13" ht="47.25">
      <c r="A40" s="21"/>
      <c r="B40" s="19" t="s">
        <v>195</v>
      </c>
      <c r="C40" s="95" t="s">
        <v>260</v>
      </c>
      <c r="D40" s="71" t="s">
        <v>261</v>
      </c>
      <c r="E40" s="115">
        <f>E34/K13*100</f>
        <v>105.3</v>
      </c>
      <c r="F40" s="115"/>
      <c r="G40" s="107"/>
      <c r="H40" s="109"/>
      <c r="I40" s="80">
        <f>E40</f>
        <v>105.3</v>
      </c>
      <c r="J40" s="99">
        <f>J34/E34*100</f>
        <v>105</v>
      </c>
      <c r="K40" s="160"/>
      <c r="L40" s="160"/>
      <c r="M40" s="99">
        <f>J40</f>
        <v>105</v>
      </c>
    </row>
  </sheetData>
  <sheetProtection/>
  <mergeCells count="64">
    <mergeCell ref="G40:H40"/>
    <mergeCell ref="G36:H36"/>
    <mergeCell ref="G37:H37"/>
    <mergeCell ref="G38:H38"/>
    <mergeCell ref="G39:H39"/>
    <mergeCell ref="C5:C6"/>
    <mergeCell ref="G26:H27"/>
    <mergeCell ref="C25:C27"/>
    <mergeCell ref="E35:F35"/>
    <mergeCell ref="G35:H35"/>
    <mergeCell ref="K38:L38"/>
    <mergeCell ref="K39:L39"/>
    <mergeCell ref="E5:G5"/>
    <mergeCell ref="H5:J5"/>
    <mergeCell ref="K5:M5"/>
    <mergeCell ref="J26:J27"/>
    <mergeCell ref="E36:F36"/>
    <mergeCell ref="E38:F38"/>
    <mergeCell ref="E39:F39"/>
    <mergeCell ref="E40:F40"/>
    <mergeCell ref="E29:F29"/>
    <mergeCell ref="M26:M27"/>
    <mergeCell ref="E28:F28"/>
    <mergeCell ref="G28:H28"/>
    <mergeCell ref="G34:H34"/>
    <mergeCell ref="K40:L40"/>
    <mergeCell ref="K36:L36"/>
    <mergeCell ref="K34:L34"/>
    <mergeCell ref="G31:H31"/>
    <mergeCell ref="E32:F32"/>
    <mergeCell ref="G32:H32"/>
    <mergeCell ref="G33:H33"/>
    <mergeCell ref="E37:F37"/>
    <mergeCell ref="K37:L37"/>
    <mergeCell ref="E25:I25"/>
    <mergeCell ref="J25:M25"/>
    <mergeCell ref="E34:F34"/>
    <mergeCell ref="E31:F31"/>
    <mergeCell ref="K31:L31"/>
    <mergeCell ref="A1:I1"/>
    <mergeCell ref="J1:L1"/>
    <mergeCell ref="A3:L3"/>
    <mergeCell ref="A5:A6"/>
    <mergeCell ref="B5:B6"/>
    <mergeCell ref="D13:D14"/>
    <mergeCell ref="D34:D35"/>
    <mergeCell ref="K35:L35"/>
    <mergeCell ref="K28:L28"/>
    <mergeCell ref="E26:F27"/>
    <mergeCell ref="K26:L27"/>
    <mergeCell ref="I26:I27"/>
    <mergeCell ref="A23:L23"/>
    <mergeCell ref="A25:A27"/>
    <mergeCell ref="B25:B27"/>
    <mergeCell ref="D5:D6"/>
    <mergeCell ref="D25:D27"/>
    <mergeCell ref="K29:L29"/>
    <mergeCell ref="K30:L30"/>
    <mergeCell ref="E33:F33"/>
    <mergeCell ref="G29:H29"/>
    <mergeCell ref="G30:H30"/>
    <mergeCell ref="K33:L33"/>
    <mergeCell ref="K32:L32"/>
    <mergeCell ref="E30:F30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rowBreaks count="1" manualBreakCount="1">
    <brk id="2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22"/>
  <sheetViews>
    <sheetView view="pageBreakPreview" zoomScaleSheetLayoutView="100" zoomScalePageLayoutView="0" workbookViewId="0" topLeftCell="A1">
      <selection activeCell="S11" sqref="S11"/>
    </sheetView>
  </sheetViews>
  <sheetFormatPr defaultColWidth="9.140625" defaultRowHeight="15"/>
  <cols>
    <col min="1" max="1" width="22.14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9" width="13.57421875" style="0" customWidth="1"/>
    <col min="10" max="10" width="13.28125" style="0" customWidth="1"/>
    <col min="11" max="11" width="13.140625" style="0" bestFit="1" customWidth="1"/>
    <col min="19" max="19" width="10.7109375" style="0" bestFit="1" customWidth="1"/>
  </cols>
  <sheetData>
    <row r="1" spans="1:11" ht="15.7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15.75">
      <c r="K2" s="50" t="s">
        <v>17</v>
      </c>
    </row>
    <row r="3" spans="1:11" ht="25.5" customHeight="1">
      <c r="A3" s="145" t="s">
        <v>3</v>
      </c>
      <c r="B3" s="105" t="s">
        <v>130</v>
      </c>
      <c r="C3" s="105"/>
      <c r="D3" s="105" t="s">
        <v>131</v>
      </c>
      <c r="E3" s="105"/>
      <c r="F3" s="105" t="s">
        <v>132</v>
      </c>
      <c r="G3" s="105"/>
      <c r="H3" s="105" t="s">
        <v>124</v>
      </c>
      <c r="I3" s="105"/>
      <c r="J3" s="105" t="s">
        <v>133</v>
      </c>
      <c r="K3" s="105"/>
    </row>
    <row r="4" spans="1:11" ht="31.5">
      <c r="A4" s="146"/>
      <c r="B4" s="18" t="s">
        <v>23</v>
      </c>
      <c r="C4" s="18" t="s">
        <v>24</v>
      </c>
      <c r="D4" s="18" t="s">
        <v>23</v>
      </c>
      <c r="E4" s="18" t="s">
        <v>24</v>
      </c>
      <c r="F4" s="18" t="s">
        <v>23</v>
      </c>
      <c r="G4" s="18" t="s">
        <v>24</v>
      </c>
      <c r="H4" s="18" t="s">
        <v>23</v>
      </c>
      <c r="I4" s="18" t="s">
        <v>24</v>
      </c>
      <c r="J4" s="18" t="s">
        <v>23</v>
      </c>
      <c r="K4" s="18" t="s">
        <v>24</v>
      </c>
    </row>
    <row r="5" spans="1:11" ht="15.7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</row>
    <row r="6" spans="1:11" ht="18" customHeight="1">
      <c r="A6" s="59" t="s">
        <v>203</v>
      </c>
      <c r="B6" s="52"/>
      <c r="C6" s="52"/>
      <c r="D6" s="83">
        <f>132695*12+9000*12+26280*12</f>
        <v>2015700</v>
      </c>
      <c r="E6" s="83"/>
      <c r="F6" s="83">
        <f>135985*12+9050*12+29102.5*12+823*12</f>
        <v>2099526</v>
      </c>
      <c r="G6" s="52"/>
      <c r="H6" s="65">
        <f>F6*1.053</f>
        <v>2210800.878</v>
      </c>
      <c r="I6" s="65"/>
      <c r="J6" s="65">
        <f>H6*1.05</f>
        <v>2321340.9219</v>
      </c>
      <c r="K6" s="52"/>
    </row>
    <row r="7" spans="1:11" ht="33.75" customHeight="1">
      <c r="A7" s="59" t="s">
        <v>204</v>
      </c>
      <c r="B7" s="52"/>
      <c r="C7" s="52"/>
      <c r="D7" s="83">
        <f>83987*12</f>
        <v>1007844</v>
      </c>
      <c r="E7" s="83"/>
      <c r="F7" s="83">
        <f>87068.75*12</f>
        <v>1044825</v>
      </c>
      <c r="G7" s="52"/>
      <c r="H7" s="65">
        <f>F7*1.053</f>
        <v>1100200.7249999999</v>
      </c>
      <c r="I7" s="65"/>
      <c r="J7" s="65">
        <f>H7*1.05</f>
        <v>1155210.76125</v>
      </c>
      <c r="K7" s="52"/>
    </row>
    <row r="8" spans="1:11" ht="18" customHeight="1">
      <c r="A8" s="59" t="s">
        <v>205</v>
      </c>
      <c r="B8" s="18"/>
      <c r="C8" s="18"/>
      <c r="D8" s="83">
        <f>147143*12</f>
        <v>1765716</v>
      </c>
      <c r="E8" s="83"/>
      <c r="F8" s="83">
        <f>(193860*12)+135985+25040-6</f>
        <v>2487339</v>
      </c>
      <c r="G8" s="18"/>
      <c r="H8" s="65">
        <f>F8*1.053</f>
        <v>2619167.9669999997</v>
      </c>
      <c r="I8" s="65"/>
      <c r="J8" s="65">
        <f>H8*1.05</f>
        <v>2750126.3653499996</v>
      </c>
      <c r="K8" s="18"/>
    </row>
    <row r="9" spans="1:11" ht="18.75" customHeight="1">
      <c r="A9" s="59" t="s">
        <v>206</v>
      </c>
      <c r="B9" s="18"/>
      <c r="C9" s="18"/>
      <c r="D9" s="83">
        <f>399105+399105</f>
        <v>798210</v>
      </c>
      <c r="E9" s="83"/>
      <c r="F9" s="83">
        <f>443222+455888</f>
        <v>899110</v>
      </c>
      <c r="G9" s="18"/>
      <c r="H9" s="65">
        <f>F9*1.053</f>
        <v>946762.83</v>
      </c>
      <c r="I9" s="65"/>
      <c r="J9" s="65">
        <f>H9*1.05</f>
        <v>994100.9715</v>
      </c>
      <c r="K9" s="18"/>
    </row>
    <row r="10" spans="1:19" ht="15.75">
      <c r="A10" s="18" t="s">
        <v>15</v>
      </c>
      <c r="B10" s="18"/>
      <c r="C10" s="18"/>
      <c r="D10" s="83">
        <f>SUM(D6:D9)</f>
        <v>5587470</v>
      </c>
      <c r="E10" s="83"/>
      <c r="F10" s="83">
        <f>SUM(F6:F9)</f>
        <v>6530800</v>
      </c>
      <c r="G10" s="18"/>
      <c r="H10" s="65">
        <f>SUM(H6:H9)</f>
        <v>6876932.4</v>
      </c>
      <c r="I10" s="65"/>
      <c r="J10" s="65">
        <f>SUM(J6:J9)</f>
        <v>7220779.02</v>
      </c>
      <c r="K10" s="18"/>
      <c r="S10" s="70">
        <f>5153675-D10</f>
        <v>-433795</v>
      </c>
    </row>
    <row r="11" spans="1:11" ht="99" customHeight="1">
      <c r="A11" s="18" t="s">
        <v>49</v>
      </c>
      <c r="B11" s="18" t="s">
        <v>27</v>
      </c>
      <c r="C11" s="18"/>
      <c r="D11" s="18" t="s">
        <v>27</v>
      </c>
      <c r="E11" s="18"/>
      <c r="F11" s="18" t="s">
        <v>27</v>
      </c>
      <c r="G11" s="18"/>
      <c r="H11" s="18" t="s">
        <v>27</v>
      </c>
      <c r="I11" s="18"/>
      <c r="J11" s="18" t="s">
        <v>27</v>
      </c>
      <c r="K11" s="18"/>
    </row>
    <row r="13" spans="1:11" ht="15.75">
      <c r="A13" s="119" t="s">
        <v>51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</row>
    <row r="14" ht="15.75">
      <c r="K14" s="1"/>
    </row>
    <row r="15" spans="1:16" ht="15.75">
      <c r="A15" s="145" t="s">
        <v>39</v>
      </c>
      <c r="B15" s="145" t="s">
        <v>52</v>
      </c>
      <c r="C15" s="105" t="s">
        <v>130</v>
      </c>
      <c r="D15" s="105"/>
      <c r="E15" s="105"/>
      <c r="F15" s="105"/>
      <c r="G15" s="105" t="s">
        <v>148</v>
      </c>
      <c r="H15" s="105"/>
      <c r="I15" s="105"/>
      <c r="J15" s="105"/>
      <c r="K15" s="105" t="s">
        <v>100</v>
      </c>
      <c r="L15" s="105"/>
      <c r="M15" s="105" t="s">
        <v>125</v>
      </c>
      <c r="N15" s="105"/>
      <c r="O15" s="105" t="s">
        <v>149</v>
      </c>
      <c r="P15" s="105"/>
    </row>
    <row r="16" spans="1:16" ht="15.75">
      <c r="A16" s="147"/>
      <c r="B16" s="147"/>
      <c r="C16" s="105" t="s">
        <v>23</v>
      </c>
      <c r="D16" s="105"/>
      <c r="E16" s="105" t="s">
        <v>24</v>
      </c>
      <c r="F16" s="105"/>
      <c r="G16" s="105" t="s">
        <v>23</v>
      </c>
      <c r="H16" s="105"/>
      <c r="I16" s="105" t="s">
        <v>24</v>
      </c>
      <c r="J16" s="105"/>
      <c r="K16" s="145" t="s">
        <v>23</v>
      </c>
      <c r="L16" s="145" t="s">
        <v>24</v>
      </c>
      <c r="M16" s="145" t="s">
        <v>23</v>
      </c>
      <c r="N16" s="145" t="s">
        <v>24</v>
      </c>
      <c r="O16" s="145" t="s">
        <v>23</v>
      </c>
      <c r="P16" s="145" t="s">
        <v>24</v>
      </c>
    </row>
    <row r="17" spans="1:16" ht="31.5">
      <c r="A17" s="146"/>
      <c r="B17" s="146"/>
      <c r="C17" s="39" t="s">
        <v>98</v>
      </c>
      <c r="D17" s="39" t="s">
        <v>99</v>
      </c>
      <c r="E17" s="39" t="s">
        <v>98</v>
      </c>
      <c r="F17" s="39" t="s">
        <v>99</v>
      </c>
      <c r="G17" s="39" t="s">
        <v>98</v>
      </c>
      <c r="H17" s="39" t="s">
        <v>99</v>
      </c>
      <c r="I17" s="39" t="s">
        <v>98</v>
      </c>
      <c r="J17" s="39" t="s">
        <v>99</v>
      </c>
      <c r="K17" s="146"/>
      <c r="L17" s="146"/>
      <c r="M17" s="146"/>
      <c r="N17" s="146"/>
      <c r="O17" s="146"/>
      <c r="P17" s="146"/>
    </row>
    <row r="18" spans="1:16" ht="15.75">
      <c r="A18" s="18">
        <v>1</v>
      </c>
      <c r="B18" s="18">
        <v>2</v>
      </c>
      <c r="C18" s="18">
        <v>3</v>
      </c>
      <c r="D18" s="18">
        <v>4</v>
      </c>
      <c r="E18" s="18">
        <v>5</v>
      </c>
      <c r="F18" s="18">
        <v>6</v>
      </c>
      <c r="G18" s="18">
        <v>7</v>
      </c>
      <c r="H18" s="18">
        <v>8</v>
      </c>
      <c r="I18" s="18">
        <v>9</v>
      </c>
      <c r="J18" s="18">
        <v>10</v>
      </c>
      <c r="K18" s="18">
        <v>11</v>
      </c>
      <c r="L18" s="18">
        <v>12</v>
      </c>
      <c r="M18" s="18">
        <v>13</v>
      </c>
      <c r="N18" s="18">
        <v>14</v>
      </c>
      <c r="O18" s="18">
        <v>15</v>
      </c>
      <c r="P18" s="18">
        <v>16</v>
      </c>
    </row>
    <row r="19" spans="1:16" ht="31.5">
      <c r="A19" s="18">
        <v>1</v>
      </c>
      <c r="B19" s="61" t="s">
        <v>207</v>
      </c>
      <c r="C19" s="28"/>
      <c r="D19" s="28"/>
      <c r="E19" s="28"/>
      <c r="F19" s="28"/>
      <c r="G19" s="52">
        <f>22</f>
        <v>22</v>
      </c>
      <c r="H19" s="52">
        <v>22</v>
      </c>
      <c r="I19" s="28"/>
      <c r="J19" s="28"/>
      <c r="K19" s="52">
        <v>22</v>
      </c>
      <c r="L19" s="28"/>
      <c r="M19" s="52">
        <v>22</v>
      </c>
      <c r="N19" s="28"/>
      <c r="O19" s="52">
        <v>22</v>
      </c>
      <c r="P19" s="28"/>
    </row>
    <row r="20" spans="1:16" ht="31.5">
      <c r="A20" s="52">
        <v>2</v>
      </c>
      <c r="B20" s="61" t="s">
        <v>208</v>
      </c>
      <c r="C20" s="28"/>
      <c r="D20" s="28"/>
      <c r="E20" s="28"/>
      <c r="F20" s="28"/>
      <c r="G20" s="28"/>
      <c r="H20" s="28"/>
      <c r="I20" s="28"/>
      <c r="J20" s="28"/>
      <c r="K20" s="52">
        <v>1</v>
      </c>
      <c r="L20" s="28"/>
      <c r="M20" s="52">
        <v>1</v>
      </c>
      <c r="N20" s="28"/>
      <c r="O20" s="52">
        <v>1</v>
      </c>
      <c r="P20" s="28"/>
    </row>
    <row r="21" spans="1:16" ht="15.75">
      <c r="A21" s="18"/>
      <c r="B21" s="18" t="s">
        <v>15</v>
      </c>
      <c r="C21" s="18"/>
      <c r="D21" s="18"/>
      <c r="E21" s="18"/>
      <c r="F21" s="18"/>
      <c r="G21" s="52">
        <f>G19+G20</f>
        <v>22</v>
      </c>
      <c r="H21" s="52">
        <f>H19+H20</f>
        <v>22</v>
      </c>
      <c r="I21" s="18"/>
      <c r="J21" s="18"/>
      <c r="K21" s="18">
        <f>K19+K20</f>
        <v>23</v>
      </c>
      <c r="L21" s="18"/>
      <c r="M21" s="52">
        <f>M19+M20</f>
        <v>23</v>
      </c>
      <c r="N21" s="18"/>
      <c r="O21" s="52">
        <f>O19+O20</f>
        <v>23</v>
      </c>
      <c r="P21" s="18"/>
    </row>
    <row r="22" spans="1:16" ht="141.75">
      <c r="A22" s="18"/>
      <c r="B22" s="18" t="s">
        <v>53</v>
      </c>
      <c r="C22" s="18" t="s">
        <v>27</v>
      </c>
      <c r="D22" s="18" t="s">
        <v>27</v>
      </c>
      <c r="E22" s="18"/>
      <c r="F22" s="18"/>
      <c r="G22" s="18" t="s">
        <v>27</v>
      </c>
      <c r="H22" s="18" t="s">
        <v>27</v>
      </c>
      <c r="I22" s="18"/>
      <c r="J22" s="18"/>
      <c r="K22" s="18" t="s">
        <v>27</v>
      </c>
      <c r="L22" s="18"/>
      <c r="M22" s="18" t="s">
        <v>27</v>
      </c>
      <c r="N22" s="18"/>
      <c r="O22" s="18" t="s">
        <v>27</v>
      </c>
      <c r="P22" s="18"/>
    </row>
  </sheetData>
  <sheetProtection/>
  <mergeCells count="27">
    <mergeCell ref="A1:I1"/>
    <mergeCell ref="J1:K1"/>
    <mergeCell ref="A3:A4"/>
    <mergeCell ref="B3:C3"/>
    <mergeCell ref="D3:E3"/>
    <mergeCell ref="F3:G3"/>
    <mergeCell ref="H3:I3"/>
    <mergeCell ref="J3:K3"/>
    <mergeCell ref="O15:P15"/>
    <mergeCell ref="C16:D16"/>
    <mergeCell ref="E16:F16"/>
    <mergeCell ref="G16:H16"/>
    <mergeCell ref="I16:J16"/>
    <mergeCell ref="L16:L17"/>
    <mergeCell ref="M16:M17"/>
    <mergeCell ref="N16:N17"/>
    <mergeCell ref="O16:O17"/>
    <mergeCell ref="P16:P17"/>
    <mergeCell ref="M15:N15"/>
    <mergeCell ref="A13:I13"/>
    <mergeCell ref="J13:K13"/>
    <mergeCell ref="C15:F15"/>
    <mergeCell ref="G15:J15"/>
    <mergeCell ref="K15:L15"/>
    <mergeCell ref="B15:B17"/>
    <mergeCell ref="A15:A17"/>
    <mergeCell ref="K16:K1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1"/>
  <sheetViews>
    <sheetView view="pageBreakPreview" zoomScaleSheetLayoutView="100" zoomScalePageLayoutView="0" workbookViewId="0" topLeftCell="A1">
      <selection activeCell="A1" sqref="A1:P10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3" ht="25.5" customHeight="1"/>
    <row r="4" ht="47.25" customHeight="1"/>
    <row r="5" ht="47.25" customHeight="1"/>
    <row r="7" ht="17.25" customHeight="1"/>
    <row r="8" ht="17.2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8"/>
  <sheetViews>
    <sheetView view="pageBreakPreview" zoomScaleSheetLayoutView="100" zoomScalePageLayoutView="0" workbookViewId="0" topLeftCell="A4">
      <selection activeCell="H24" sqref="H24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7.140625" style="0" customWidth="1"/>
    <col min="4" max="4" width="13.140625" style="0" customWidth="1"/>
    <col min="5" max="5" width="12.8515625" style="0" customWidth="1"/>
    <col min="7" max="7" width="11.421875" style="0" customWidth="1"/>
    <col min="8" max="8" width="13.28125" style="0" customWidth="1"/>
    <col min="9" max="9" width="11.421875" style="0" customWidth="1"/>
    <col min="10" max="10" width="12.28125" style="0" customWidth="1"/>
    <col min="11" max="11" width="13.140625" style="0" customWidth="1"/>
    <col min="12" max="12" width="7.00390625" style="0" customWidth="1"/>
    <col min="13" max="13" width="10.8515625" style="0" customWidth="1"/>
  </cols>
  <sheetData>
    <row r="1" spans="1:12" ht="15.75">
      <c r="A1" s="119" t="s">
        <v>101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5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5.75">
      <c r="A3" s="119" t="s">
        <v>150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3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50" t="s">
        <v>17</v>
      </c>
    </row>
    <row r="5" spans="1:13" ht="45.75" customHeight="1">
      <c r="A5" s="105" t="s">
        <v>39</v>
      </c>
      <c r="B5" s="105" t="s">
        <v>54</v>
      </c>
      <c r="C5" s="105" t="s">
        <v>55</v>
      </c>
      <c r="D5" s="105" t="s">
        <v>130</v>
      </c>
      <c r="E5" s="105"/>
      <c r="F5" s="105"/>
      <c r="G5" s="105" t="s">
        <v>131</v>
      </c>
      <c r="H5" s="105"/>
      <c r="I5" s="105"/>
      <c r="J5" s="105" t="s">
        <v>132</v>
      </c>
      <c r="K5" s="105"/>
      <c r="L5" s="105"/>
      <c r="M5" s="105"/>
    </row>
    <row r="6" spans="1:13" ht="31.5" customHeight="1">
      <c r="A6" s="105"/>
      <c r="B6" s="105"/>
      <c r="C6" s="105"/>
      <c r="D6" s="18" t="s">
        <v>23</v>
      </c>
      <c r="E6" s="18" t="s">
        <v>24</v>
      </c>
      <c r="F6" s="18" t="s">
        <v>59</v>
      </c>
      <c r="G6" s="18" t="s">
        <v>23</v>
      </c>
      <c r="H6" s="18" t="s">
        <v>24</v>
      </c>
      <c r="I6" s="20" t="s">
        <v>60</v>
      </c>
      <c r="J6" s="18" t="s">
        <v>23</v>
      </c>
      <c r="K6" s="18" t="s">
        <v>24</v>
      </c>
      <c r="L6" s="105" t="s">
        <v>58</v>
      </c>
      <c r="M6" s="105"/>
    </row>
    <row r="7" spans="1:13" ht="15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05">
        <v>12</v>
      </c>
      <c r="M7" s="105"/>
    </row>
    <row r="8" spans="1:13" ht="50.25" customHeight="1">
      <c r="A8" s="18"/>
      <c r="B8" s="19" t="s">
        <v>209</v>
      </c>
      <c r="C8" s="53" t="s">
        <v>210</v>
      </c>
      <c r="D8" s="28"/>
      <c r="E8" s="28"/>
      <c r="F8" s="28"/>
      <c r="G8" s="28"/>
      <c r="H8" s="65">
        <f>'Форма 2022-2 П.8'!I10</f>
        <v>163248</v>
      </c>
      <c r="I8" s="65">
        <f>H8</f>
        <v>163248</v>
      </c>
      <c r="J8" s="65"/>
      <c r="K8" s="65">
        <f>'Форма 2022-2 П.8'!L10-13000</f>
        <v>75000</v>
      </c>
      <c r="L8" s="167">
        <f>K8</f>
        <v>75000</v>
      </c>
      <c r="M8" s="167"/>
    </row>
    <row r="9" spans="1:13" ht="20.25" customHeight="1">
      <c r="A9" s="18"/>
      <c r="B9" s="18" t="s">
        <v>15</v>
      </c>
      <c r="C9" s="28"/>
      <c r="D9" s="28"/>
      <c r="E9" s="28"/>
      <c r="F9" s="28"/>
      <c r="G9" s="28"/>
      <c r="H9" s="65">
        <f>H8</f>
        <v>163248</v>
      </c>
      <c r="I9" s="65">
        <f>I8</f>
        <v>163248</v>
      </c>
      <c r="J9" s="65"/>
      <c r="K9" s="65">
        <f>K8</f>
        <v>75000</v>
      </c>
      <c r="L9" s="167">
        <f>L8</f>
        <v>75000</v>
      </c>
      <c r="M9" s="167"/>
    </row>
    <row r="10" spans="2:13" ht="15.75" customHeight="1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15.75" customHeight="1">
      <c r="A11" s="119" t="s">
        <v>151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0"/>
    </row>
    <row r="12" spans="1:13" ht="15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50" t="s">
        <v>17</v>
      </c>
    </row>
    <row r="13" spans="1:13" ht="15.75" customHeight="1">
      <c r="A13" s="105" t="s">
        <v>39</v>
      </c>
      <c r="B13" s="105" t="s">
        <v>54</v>
      </c>
      <c r="C13" s="105" t="s">
        <v>55</v>
      </c>
      <c r="D13" s="115" t="s">
        <v>124</v>
      </c>
      <c r="E13" s="115"/>
      <c r="F13" s="115"/>
      <c r="G13" s="115"/>
      <c r="H13" s="115"/>
      <c r="I13" s="105" t="s">
        <v>133</v>
      </c>
      <c r="J13" s="105"/>
      <c r="K13" s="105"/>
      <c r="L13" s="105"/>
      <c r="M13" s="105"/>
    </row>
    <row r="14" spans="1:13" ht="24" customHeight="1">
      <c r="A14" s="105"/>
      <c r="B14" s="105"/>
      <c r="C14" s="105"/>
      <c r="D14" s="115" t="s">
        <v>23</v>
      </c>
      <c r="E14" s="115"/>
      <c r="F14" s="115" t="s">
        <v>24</v>
      </c>
      <c r="G14" s="115"/>
      <c r="H14" s="136" t="s">
        <v>56</v>
      </c>
      <c r="I14" s="115" t="s">
        <v>23</v>
      </c>
      <c r="J14" s="115"/>
      <c r="K14" s="115" t="s">
        <v>24</v>
      </c>
      <c r="L14" s="115"/>
      <c r="M14" s="136" t="s">
        <v>57</v>
      </c>
    </row>
    <row r="15" spans="1:13" ht="15.75" customHeight="1">
      <c r="A15" s="105"/>
      <c r="B15" s="105"/>
      <c r="C15" s="105"/>
      <c r="D15" s="115"/>
      <c r="E15" s="115"/>
      <c r="F15" s="115"/>
      <c r="G15" s="115"/>
      <c r="H15" s="115"/>
      <c r="I15" s="115"/>
      <c r="J15" s="115"/>
      <c r="K15" s="115"/>
      <c r="L15" s="115"/>
      <c r="M15" s="115"/>
    </row>
    <row r="16" spans="1:13" ht="15.75">
      <c r="A16" s="18">
        <v>1</v>
      </c>
      <c r="B16" s="18">
        <v>2</v>
      </c>
      <c r="C16" s="18">
        <v>3</v>
      </c>
      <c r="D16" s="115">
        <v>4</v>
      </c>
      <c r="E16" s="115"/>
      <c r="F16" s="115">
        <v>5</v>
      </c>
      <c r="G16" s="115"/>
      <c r="H16" s="23">
        <v>6</v>
      </c>
      <c r="I16" s="107">
        <v>7</v>
      </c>
      <c r="J16" s="109"/>
      <c r="K16" s="107">
        <v>8</v>
      </c>
      <c r="L16" s="109"/>
      <c r="M16" s="23">
        <v>9</v>
      </c>
    </row>
    <row r="17" spans="1:13" ht="24" customHeight="1">
      <c r="A17" s="18"/>
      <c r="B17" s="19"/>
      <c r="C17" s="53"/>
      <c r="D17" s="135"/>
      <c r="E17" s="135"/>
      <c r="F17" s="135"/>
      <c r="G17" s="135"/>
      <c r="H17" s="57"/>
      <c r="I17" s="156"/>
      <c r="J17" s="157"/>
      <c r="K17" s="156"/>
      <c r="L17" s="157"/>
      <c r="M17" s="57"/>
    </row>
    <row r="18" spans="1:13" ht="15.75">
      <c r="A18" s="18"/>
      <c r="B18" s="18" t="s">
        <v>15</v>
      </c>
      <c r="C18" s="18"/>
      <c r="D18" s="135">
        <f>D17</f>
        <v>0</v>
      </c>
      <c r="E18" s="135"/>
      <c r="F18" s="135"/>
      <c r="G18" s="135"/>
      <c r="H18" s="57">
        <f>H17</f>
        <v>0</v>
      </c>
      <c r="I18" s="156">
        <f>I17</f>
        <v>0</v>
      </c>
      <c r="J18" s="157"/>
      <c r="K18" s="156"/>
      <c r="L18" s="157"/>
      <c r="M18" s="57">
        <f>M17</f>
        <v>0</v>
      </c>
    </row>
  </sheetData>
  <sheetProtection/>
  <mergeCells count="36">
    <mergeCell ref="A1:L1"/>
    <mergeCell ref="A3:L3"/>
    <mergeCell ref="D13:H13"/>
    <mergeCell ref="J5:M5"/>
    <mergeCell ref="A13:A15"/>
    <mergeCell ref="B13:B15"/>
    <mergeCell ref="C13:C15"/>
    <mergeCell ref="D14:E15"/>
    <mergeCell ref="F14:G15"/>
    <mergeCell ref="H14:H15"/>
    <mergeCell ref="A5:A6"/>
    <mergeCell ref="B5:B6"/>
    <mergeCell ref="C5:C6"/>
    <mergeCell ref="D5:F5"/>
    <mergeCell ref="G5:I5"/>
    <mergeCell ref="L6:M6"/>
    <mergeCell ref="L7:M7"/>
    <mergeCell ref="L8:M8"/>
    <mergeCell ref="L9:M9"/>
    <mergeCell ref="I14:J15"/>
    <mergeCell ref="K14:L15"/>
    <mergeCell ref="M14:M15"/>
    <mergeCell ref="I13:M13"/>
    <mergeCell ref="A11:L11"/>
    <mergeCell ref="I18:J18"/>
    <mergeCell ref="K17:L17"/>
    <mergeCell ref="K18:L18"/>
    <mergeCell ref="K16:L16"/>
    <mergeCell ref="I16:J16"/>
    <mergeCell ref="I17:J17"/>
    <mergeCell ref="D16:E16"/>
    <mergeCell ref="D17:E17"/>
    <mergeCell ref="D18:E18"/>
    <mergeCell ref="F16:G16"/>
    <mergeCell ref="F17:G17"/>
    <mergeCell ref="F18:G1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2021-12-09T17:13:07Z</dcterms:modified>
  <cp:category/>
  <cp:version/>
  <cp:contentType/>
  <cp:contentStatus/>
</cp:coreProperties>
</file>