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4" activeTab="1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П.1-4'!$A$1:$J$27</definedName>
    <definedName name="_xlnm.Print_Area" localSheetId="10">'Форма 2022-2 П.14-15'!$A$1:$L$45</definedName>
    <definedName name="_xlnm.Print_Area" localSheetId="2">'Форма 2022-2 П.5'!$A$1:$N$24</definedName>
    <definedName name="_xlnm.Print_Area" localSheetId="3">'Форма 2022-2 П.6'!$A$1:$N$40</definedName>
    <definedName name="_xlnm.Print_Area" localSheetId="4">'Форма 2022-2 П.7'!$A$1:$N$23</definedName>
    <definedName name="_xlnm.Print_Area" localSheetId="5">'Форма 2022-2 П.8'!$A$1:$M$82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<sst xmlns="http://schemas.openxmlformats.org/spreadsheetml/2006/main" count="785" uniqueCount="249">
  <si>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</si>
  <si>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</si>
  <si>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</si>
  <si>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</si>
  <si>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</si>
  <si>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</si>
  <si>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</si>
  <si>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</si>
  <si>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</si>
  <si>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</si>
  <si>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</si>
  <si>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</si>
  <si>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</si>
  <si>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</si>
  <si>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</si>
  <si>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</si>
  <si>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</si>
  <si>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</si>
  <si>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</si>
  <si>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</si>
  <si>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</si>
  <si>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</si>
  <si>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</si>
  <si>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</si>
  <si>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</si>
  <si>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</si>
  <si>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</si>
  <si>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</si>
  <si>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</si>
  <si>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</si>
  <si>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</si>
  <si>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</si>
  <si>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</si>
  <si>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</si>
  <si>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</si>
  <si>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</si>
  <si>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</si>
  <si>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</si>
  <si>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</si>
  <si>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</si>
  <si>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</si>
  <si>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</si>
  <si>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</si>
  <si>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</si>
  <si>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</si>
  <si>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</si>
  <si>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</si>
  <si>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</si>
  <si>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</si>
  <si>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</si>
  <si>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</si>
  <si>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</si>
  <si>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</si>
  <si>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</si>
  <si>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</si>
  <si>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</si>
  <si>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</si>
  <si>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</si>
  <si>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</si>
  <si>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</si>
  <si>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</si>
  <si>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</si>
  <si>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</si>
  <si>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</si>
  <si>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</si>
  <si>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</si>
  <si>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</si>
  <si>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</si>
  <si>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</si>
  <si>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</si>
  <si>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</si>
  <si>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</si>
  <si>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</si>
  <si>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</si>
  <si>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</si>
  <si>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</si>
  <si>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</si>
  <si>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</si>
  <si>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</si>
  <si>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</si>
  <si>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</si>
  <si>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</si>
  <si>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</si>
  <si>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</si>
  <si>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</si>
  <si>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</si>
  <si>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</si>
  <si>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</si>
  <si>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</si>
  <si>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</si>
  <si>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</si>
  <si>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</si>
  <si>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</si>
  <si>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</si>
  <si>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</si>
  <si>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</si>
  <si>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</si>
  <si>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</si>
  <si>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</si>
  <si>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</si>
  <si>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</si>
  <si>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</si>
  <si>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</si>
  <si>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</si>
  <si>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</si>
  <si>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</si>
  <si>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</si>
  <si>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</si>
  <si>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</si>
  <si>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</si>
  <si>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</si>
  <si>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</si>
  <si>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</si>
  <si>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</si>
  <si>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</si>
  <si>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</si>
  <si>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</si>
  <si>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</si>
  <si>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</si>
  <si>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</si>
  <si>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</si>
  <si>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</si>
  <si>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</si>
  <si>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</si>
  <si>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</si>
  <si>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</si>
  <si>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</si>
  <si>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</si>
  <si>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</si>
  <si>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</si>
  <si>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</si>
  <si>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</si>
  <si>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</si>
  <si>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</si>
  <si>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</si>
  <si>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</si>
  <si>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</si>
  <si>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</si>
  <si>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</si>
  <si>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</si>
  <si>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</si>
  <si>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</si>
  <si>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</si>
  <si>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</si>
  <si>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</si>
  <si>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</si>
  <si>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</si>
  <si>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</si>
  <si>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</si>
  <si>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</si>
  <si>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</si>
  <si>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</si>
  <si>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</si>
  <si>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</si>
  <si>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</si>
  <si>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</si>
  <si>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</si>
  <si>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</si>
  <si>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</si>
  <si>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</si>
  <si>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</si>
  <si>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</si>
  <si>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</si>
  <si>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</si>
  <si>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</si>
  <si>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</si>
  <si>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</si>
  <si>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</si>
  <si>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</si>
  <si>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</si>
  <si>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</si>
  <si>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</si>
  <si>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</si>
  <si>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</si>
  <si>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</si>
  <si>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</si>
  <si>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3.                  1216017</t>
  </si>
  <si>
    <t>________       6017__________</t>
  </si>
  <si>
    <r>
      <t>____</t>
    </r>
    <r>
      <rPr>
        <b/>
        <u val="single"/>
        <sz val="12"/>
        <color indexed="8"/>
        <rFont val="Times New Roman"/>
        <family val="1"/>
      </rPr>
      <t>__0620_</t>
    </r>
    <r>
      <rPr>
        <b/>
        <sz val="12"/>
        <color indexed="8"/>
        <rFont val="Times New Roman"/>
        <family val="1"/>
      </rPr>
      <t>_________</t>
    </r>
  </si>
  <si>
    <t>Інша діяльність, пов'язана з експлуатацією об'єктів житлово-комунального господарства</t>
  </si>
  <si>
    <t>Забезпечення надійної та безперебійної експлуатації житлового фонду та прибудинкових територій,підвищення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</si>
  <si>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Капітальний ремонт спортивних і дитячих майданчиків</t>
  </si>
  <si>
    <t>Завдання 2. Капітальний ремонт благоустрою прибудинкових територій усіх форм власності</t>
  </si>
  <si>
    <t>Оплата послуг (крім комунальних)</t>
  </si>
  <si>
    <t>Капітальний ремонт інших об'єктів</t>
  </si>
  <si>
    <t>Поточний та капітальний ремонт дитячих і спортивних майданчиків</t>
  </si>
  <si>
    <t>обсяг видатків</t>
  </si>
  <si>
    <t>грн.</t>
  </si>
  <si>
    <t>обсяг видатків на поточний ремонт дитячих майданчиків</t>
  </si>
  <si>
    <t>обсяг видатків на капітальний ремонт спортивних і дитячих майданчиків</t>
  </si>
  <si>
    <t>кількість дитячих майданчиків, які потребують поточного  ремонту</t>
  </si>
  <si>
    <t>од.</t>
  </si>
  <si>
    <t>кількість спортивних і дитячих майданчиків (в т.ч. громадські проєкти), які потребують капітального ремонту</t>
  </si>
  <si>
    <t xml:space="preserve">кількість дитячих майданчиків, які планується відремонтувати поточним ремонтом першочергово </t>
  </si>
  <si>
    <t>проект титульного списку</t>
  </si>
  <si>
    <t xml:space="preserve">кількість спортивних і дитячих майданчиків (в т.ч. громадські проєкти), які планується відремонтувати капітальним ремонтом першочергово </t>
  </si>
  <si>
    <t xml:space="preserve">кількість проектів на виконання робіт з капітального ремонту спортивних і дитячих майданчиків, які планується виготовити першочергово </t>
  </si>
  <si>
    <t>середні витрати на поточний ремонт 1 майданчика</t>
  </si>
  <si>
    <t>розрахунково</t>
  </si>
  <si>
    <t>середні витрати на капітальний ремонт 1 майданчика ( в т.ч. громадський проєкт)</t>
  </si>
  <si>
    <t>середні витрати на виготовлення 1 проекту на виконання робіт з капітального ремонту майданчиків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</si>
  <si>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</si>
  <si>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%</t>
  </si>
  <si>
    <t>питома вага кількості майданчиків (в т.ч. громадські проєкти),  що заплановано відремонтувати капітальним ремонтом до кількості майданчиків (в т.ч. громадські проєкти), що потребують  капітального ремонту</t>
  </si>
  <si>
    <t xml:space="preserve">кількість об'єктів (прибудинкові території), що потребують капітального ремонту </t>
  </si>
  <si>
    <t>пропозиції відділу з експлуатації та ремонту житлового фонду</t>
  </si>
  <si>
    <t xml:space="preserve">кількість об'єктів (прибудинкові території), що планується відремонтувати першочергово </t>
  </si>
  <si>
    <t>середні витрати на капітальний ремонт 1 об'єкту (прибудинкова територія)</t>
  </si>
  <si>
    <t>Завдання 1. Поточний та капітальний ремонт дитячих і спортивних майданчиків</t>
  </si>
  <si>
    <t xml:space="preserve"> Рішення тридцять другої сесії ХМР 26.06.2019 № 9 </t>
  </si>
  <si>
    <t xml:space="preserve">Капітальні видатки, в т.ч.: </t>
  </si>
  <si>
    <t>капітальний ремонт дитячих та спортивних майданчиків</t>
  </si>
  <si>
    <t>капітальний ремонт прибудинкових територій</t>
  </si>
  <si>
    <t>2. управління житлової політики і майна Хмельницької міської ради</t>
  </si>
  <si>
    <t>кількість проєктно-кошторисної документації, яку необхідно виготовити</t>
  </si>
  <si>
    <t>кількість проєктно-кошторисної документації, яку планується виготовити</t>
  </si>
  <si>
    <t xml:space="preserve">питома вага кількості проєктно-кошторисної документації, що заплановано виготовити до кількості, що необхідно виготовити </t>
  </si>
  <si>
    <t>середні витрати на виготовлення 1 проєктно-кошторисної документації на капітальний ремонт об`єкта (прибудинкова територія)</t>
  </si>
  <si>
    <t xml:space="preserve">Використання коштів загальгного фонду бюджету у 2020 році складає 96,7%, що свідчить про повноцінне освоєння закладених на рік видатків на забезпечення надійної, безперебійної експлуатації  та технічного обслуговування житлового фонду та прибудинкових територій. Станом на 01.11.2021 р. виконання робіт 48%, до кінця року очікується 100% виконання робіт. Видатки, передбачені на 2022 рік підтверджуються відповідними розрахунками. </t>
  </si>
  <si>
    <t>Завдання 2. Поточний та капітальний ремонт благоустрою прибудинкових територій усіх форм власності</t>
  </si>
  <si>
    <t xml:space="preserve">кількість об'єктів (прибудинкові території), що потребують поточного ремонту </t>
  </si>
  <si>
    <t xml:space="preserve">кількість об'єктів (прибудинкові території), що планується відремонтувати  поточним ремонтом першочергово </t>
  </si>
  <si>
    <t xml:space="preserve">Проєкт Програми підтримки і розвитку житлово-комунальної інфраструктури Хмельницької міської територіальної громади  на 2022-2027 роки </t>
  </si>
  <si>
    <t>разом            (7 + 8)</t>
  </si>
  <si>
    <t>разом           (4 + 5)</t>
  </si>
  <si>
    <t xml:space="preserve">На 2021 рік в місцевому бюджеті на капітальний ремонт житлового фонду та прибудинкових територіях за сеціальним фондом передбачені капітальні видатки в сумі 13068461 грн. за КЕКВ 3132 "Капітальний ремонт інших об'єктів". </t>
  </si>
  <si>
    <t>Поточний та капітальний ремонт благоустрою прибудинкових територій усіх форм власності</t>
  </si>
  <si>
    <t xml:space="preserve">Заступник директора департаменту інфраструктури міста - начальник управління житлової політики і майна </t>
  </si>
  <si>
    <t>Наталія ВІТКОВСЬКА</t>
  </si>
  <si>
    <t>Начальник відділу бухгалтерського обліку та звітності - головний бухгалтер</t>
  </si>
  <si>
    <t>Лариса ТУЗ</t>
  </si>
  <si>
    <t xml:space="preserve">питома вага кількості об'єктів, що заплановано відремонтувати до кількості об'єктів, що потребують поточного  ремонту </t>
  </si>
  <si>
    <t xml:space="preserve">питома вага кількості об'єктів, що заплановано відремонтувати до кількості об'єктів, що потребують капітального  ремонту </t>
  </si>
  <si>
    <t>Рішення позачергової десятої сесії ХМР від 29.12.2016 р. № 6 зі змінами</t>
  </si>
  <si>
    <t>Капітальний ремонт - відновлення зовнішньої штукатурки з подальшим декоративним оздобленням фасаду на вул. Курчатова, 1 Д</t>
  </si>
  <si>
    <t>Кошти, які надійшли управлінню у 2020 р. за спеціальним фондом місцевого бюджету використані у обсязі 222533940 грн. (капітальні видатки) за КЕКВ 3132 "Капітальний ремонт інших об'єктів".</t>
  </si>
  <si>
    <t xml:space="preserve">Проєкт Програми </t>
  </si>
  <si>
    <t>орієнтовно до попереднього року</t>
  </si>
  <si>
    <t xml:space="preserve">кількість об'єктів (прибудинкові території), що планується відремонтувати  капітальним ремонтом першочергово </t>
  </si>
  <si>
    <t>середні витрати на поточний ремонт 1 об'єкту (прибудинкова територія)</t>
  </si>
  <si>
    <t xml:space="preserve"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 </t>
  </si>
  <si>
    <t xml:space="preserve">Програма бюджетування за участі громадськості  (Бюджет участі) міста Хмельницького на 2020-2022 роки        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</si>
  <si>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</si>
  <si>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</si>
  <si>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Програма утримання та розвитку УЖКГ, проєкт Програми підтримки і  розвитку</t>
  </si>
  <si>
    <t>реалізація громадських проєктів</t>
  </si>
  <si>
    <t>капітальний ремонт - відновлення зовнішньої штукатурки з подальшим декоративним оздобленням фасаду на вул. Курчатова, 1 Д</t>
  </si>
  <si>
    <t>За бюджетною програмою 1216017 "Інша діяльність, пов'язана з експлуатацією об'єктів житлово-комунального господарства" на 2022 р. видатки спеціального фонду місцевого бюджету передбачені у розмірі 18500000 грн за КЕКВ 3132 "Капітальний ремонт інших об'єктів"  на забезпечення надійної та безперебійної експлуатації житлового фонду та прибудтнкових територій.</t>
  </si>
  <si>
    <t xml:space="preserve">Відповідно до Програми утримання та розвитку житлово-комунального господарства та благоустрою Хмельницької міської територіальної громади  на 2017-2021 роки, проєкту Програми підтримки і  розвитку житлово-комунальної інфраструктури Хмельницької міської територіальної громади  на 2022-2027 роки кошти на забезпечення надійної та безперебійної експлуатації  житлового фонду та прибудинкових територій передбачені спеціальним фондом місцевого бюджету. 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</si>
</sst>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6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52" applyNumberFormat="1" applyFont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2" xfId="52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2" fontId="3" fillId="33" borderId="10" xfId="0" applyNumberFormat="1" applyFont="1" applyFill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 wrapText="1"/>
    </xf>
    <xf numFmtId="2" fontId="5" fillId="0" borderId="10" xfId="52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2" fontId="5" fillId="0" borderId="10" xfId="52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wrapText="1"/>
    </xf>
    <xf numFmtId="3" fontId="47" fillId="0" borderId="13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47" fillId="0" borderId="12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47" fillId="0" borderId="12" xfId="0" applyNumberFormat="1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6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49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2" fillId="3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3" fontId="47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02" t="s">
        <v>0</v>
      </c>
      <c r="H1" s="102"/>
      <c r="I1" s="102"/>
    </row>
    <row r="2" spans="2:9" ht="15.75" customHeight="1">
      <c r="B2" s="6"/>
      <c r="C2" s="6"/>
      <c r="D2" s="6"/>
      <c r="E2" s="6"/>
      <c r="F2" s="6"/>
      <c r="G2" s="102" t="s">
        <v>1</v>
      </c>
      <c r="H2" s="102"/>
      <c r="I2" s="102"/>
    </row>
    <row r="3" spans="2:9" ht="15.75" customHeight="1">
      <c r="B3" s="6"/>
      <c r="C3" s="6"/>
      <c r="D3" s="6"/>
      <c r="E3" s="6"/>
      <c r="F3" s="6"/>
      <c r="G3" s="102" t="s">
        <v>2</v>
      </c>
      <c r="H3" s="102"/>
      <c r="I3" s="102"/>
    </row>
    <row r="4" spans="1:9" ht="15.75">
      <c r="A4" s="1"/>
      <c r="B4" s="6"/>
      <c r="C4" s="6"/>
      <c r="D4" s="6"/>
      <c r="E4" s="6"/>
      <c r="F4" s="6"/>
      <c r="G4" s="102" t="s">
        <v>11</v>
      </c>
      <c r="H4" s="102"/>
      <c r="I4" s="102"/>
    </row>
    <row r="5" spans="1:9" ht="15.75">
      <c r="A5" s="6"/>
      <c r="B5" s="6"/>
      <c r="C5" s="6"/>
      <c r="D5" s="6"/>
      <c r="E5" s="6"/>
      <c r="F5" s="6"/>
      <c r="G5" s="102" t="s">
        <v>103</v>
      </c>
      <c r="H5" s="102"/>
      <c r="I5" s="102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1" t="s">
        <v>130</v>
      </c>
      <c r="B7" s="101"/>
      <c r="C7" s="101"/>
      <c r="D7" s="101"/>
      <c r="E7" s="101"/>
      <c r="F7" s="101"/>
      <c r="G7" s="101"/>
      <c r="H7" s="101"/>
      <c r="I7" s="101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14" t="s">
        <v>19</v>
      </c>
      <c r="B10" s="114"/>
      <c r="C10" s="114"/>
      <c r="D10" s="114"/>
      <c r="E10" s="114"/>
      <c r="F10" s="109" t="s">
        <v>115</v>
      </c>
      <c r="G10" s="109"/>
      <c r="H10" s="48" t="s">
        <v>107</v>
      </c>
      <c r="I10" s="47">
        <v>22564000000</v>
      </c>
    </row>
    <row r="11" spans="1:9" ht="48.75" customHeight="1">
      <c r="A11" s="116" t="s">
        <v>20</v>
      </c>
      <c r="B11" s="116"/>
      <c r="C11" s="116"/>
      <c r="D11" s="116"/>
      <c r="E11" s="116"/>
      <c r="F11" s="105" t="s">
        <v>106</v>
      </c>
      <c r="G11" s="105"/>
      <c r="H11" s="43" t="s">
        <v>104</v>
      </c>
      <c r="I11" s="43" t="s">
        <v>105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104" t="s">
        <v>14</v>
      </c>
      <c r="B13" s="104"/>
      <c r="C13" s="104"/>
      <c r="D13" s="104"/>
      <c r="E13" s="104"/>
      <c r="F13" s="104"/>
      <c r="G13" s="104"/>
      <c r="H13" s="104"/>
      <c r="I13" s="104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104" t="s">
        <v>3</v>
      </c>
      <c r="B15" s="104"/>
      <c r="C15" s="104"/>
      <c r="D15" s="104"/>
      <c r="E15" s="104"/>
      <c r="F15" s="104"/>
      <c r="G15" s="104"/>
      <c r="H15" s="104"/>
      <c r="I15" s="104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18" t="s">
        <v>109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15" t="s">
        <v>110</v>
      </c>
      <c r="B19" s="115"/>
      <c r="C19" s="115"/>
      <c r="D19" s="115" t="s">
        <v>42</v>
      </c>
      <c r="E19" s="103" t="s">
        <v>131</v>
      </c>
      <c r="F19" s="103" t="s">
        <v>132</v>
      </c>
      <c r="G19" s="103" t="s">
        <v>133</v>
      </c>
      <c r="H19" s="103" t="s">
        <v>125</v>
      </c>
      <c r="I19" s="103" t="s">
        <v>134</v>
      </c>
    </row>
    <row r="20" spans="1:9" ht="15.75" customHeight="1">
      <c r="A20" s="115"/>
      <c r="B20" s="115"/>
      <c r="C20" s="115"/>
      <c r="D20" s="115"/>
      <c r="E20" s="103"/>
      <c r="F20" s="103"/>
      <c r="G20" s="103"/>
      <c r="H20" s="103"/>
      <c r="I20" s="103"/>
    </row>
    <row r="21" spans="1:9" ht="15.75" customHeight="1">
      <c r="A21" s="115">
        <v>1</v>
      </c>
      <c r="B21" s="115"/>
      <c r="C21" s="115"/>
      <c r="D21" s="41">
        <v>2</v>
      </c>
      <c r="E21" s="39">
        <v>3</v>
      </c>
      <c r="F21" s="39">
        <v>4</v>
      </c>
      <c r="G21" s="39">
        <v>5</v>
      </c>
      <c r="H21" s="39">
        <v>6</v>
      </c>
      <c r="I21" s="39">
        <v>7</v>
      </c>
    </row>
    <row r="22" spans="1:9" ht="15.75" customHeight="1">
      <c r="A22" s="106" t="s">
        <v>111</v>
      </c>
      <c r="B22" s="107"/>
      <c r="C22" s="107"/>
      <c r="D22" s="107"/>
      <c r="E22" s="107"/>
      <c r="F22" s="107"/>
      <c r="G22" s="107"/>
      <c r="H22" s="107"/>
      <c r="I22" s="108"/>
    </row>
    <row r="23" spans="1:9" ht="15.75" customHeight="1">
      <c r="A23" s="106"/>
      <c r="B23" s="107"/>
      <c r="C23" s="108"/>
      <c r="D23" s="31"/>
      <c r="E23" s="39"/>
      <c r="F23" s="39"/>
      <c r="G23" s="39"/>
      <c r="H23" s="39"/>
      <c r="I23" s="39"/>
    </row>
    <row r="24" spans="1:9" ht="15.75" customHeight="1">
      <c r="A24" s="106"/>
      <c r="B24" s="107"/>
      <c r="C24" s="108"/>
      <c r="D24" s="31"/>
      <c r="E24" s="39"/>
      <c r="F24" s="39"/>
      <c r="G24" s="39"/>
      <c r="H24" s="39"/>
      <c r="I24" s="39"/>
    </row>
    <row r="25" spans="1:9" ht="15.75" customHeight="1">
      <c r="A25" s="106" t="s">
        <v>124</v>
      </c>
      <c r="B25" s="107"/>
      <c r="C25" s="107"/>
      <c r="D25" s="107"/>
      <c r="E25" s="107"/>
      <c r="F25" s="107"/>
      <c r="G25" s="107"/>
      <c r="H25" s="107"/>
      <c r="I25" s="108"/>
    </row>
    <row r="26" spans="1:9" ht="15.75" customHeight="1">
      <c r="A26" s="106"/>
      <c r="B26" s="107"/>
      <c r="C26" s="108"/>
      <c r="D26" s="31"/>
      <c r="E26" s="39"/>
      <c r="F26" s="39"/>
      <c r="G26" s="39"/>
      <c r="H26" s="39"/>
      <c r="I26" s="39"/>
    </row>
    <row r="27" spans="1:9" ht="15.75" customHeight="1">
      <c r="A27" s="106"/>
      <c r="B27" s="107"/>
      <c r="C27" s="108"/>
      <c r="D27" s="31"/>
      <c r="E27" s="39"/>
      <c r="F27" s="39"/>
      <c r="G27" s="39"/>
      <c r="H27" s="39"/>
      <c r="I27" s="39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113" t="s">
        <v>135</v>
      </c>
      <c r="B29" s="113"/>
      <c r="C29" s="113"/>
      <c r="D29" s="113"/>
      <c r="E29" s="113"/>
      <c r="F29" s="113"/>
      <c r="G29" s="113"/>
      <c r="H29" s="113"/>
      <c r="I29" s="113"/>
      <c r="J29" s="113"/>
    </row>
    <row r="30" spans="2:10" ht="15.75">
      <c r="B30" s="6"/>
      <c r="C30" s="6"/>
      <c r="D30" s="6"/>
      <c r="E30" s="6"/>
      <c r="F30" s="6"/>
      <c r="G30" s="6"/>
      <c r="H30" s="6"/>
      <c r="J30" s="49" t="s">
        <v>18</v>
      </c>
    </row>
    <row r="31" spans="1:10" ht="31.5" customHeight="1">
      <c r="A31" s="103" t="s">
        <v>112</v>
      </c>
      <c r="B31" s="103" t="s">
        <v>113</v>
      </c>
      <c r="C31" s="103" t="s">
        <v>15</v>
      </c>
      <c r="D31" s="103" t="s">
        <v>114</v>
      </c>
      <c r="E31" s="103" t="s">
        <v>131</v>
      </c>
      <c r="F31" s="103" t="s">
        <v>132</v>
      </c>
      <c r="G31" s="103" t="s">
        <v>133</v>
      </c>
      <c r="H31" s="103" t="s">
        <v>125</v>
      </c>
      <c r="I31" s="103" t="s">
        <v>134</v>
      </c>
      <c r="J31" s="103" t="s">
        <v>108</v>
      </c>
    </row>
    <row r="32" spans="1:10" ht="81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 ht="15.75">
      <c r="A33" s="18">
        <v>1</v>
      </c>
      <c r="B33" s="18">
        <v>2</v>
      </c>
      <c r="C33" s="18">
        <v>3</v>
      </c>
      <c r="D33" s="18">
        <v>4</v>
      </c>
      <c r="E33" s="18">
        <v>5</v>
      </c>
      <c r="F33" s="18">
        <v>6</v>
      </c>
      <c r="G33" s="18">
        <v>7</v>
      </c>
      <c r="H33" s="18">
        <v>8</v>
      </c>
      <c r="I33" s="18">
        <v>9</v>
      </c>
      <c r="J33" s="39">
        <v>10</v>
      </c>
    </row>
    <row r="34" spans="1:10" ht="15.75">
      <c r="A34" s="18"/>
      <c r="B34" s="19"/>
      <c r="C34" s="18"/>
      <c r="D34" s="18"/>
      <c r="E34" s="18"/>
      <c r="F34" s="18"/>
      <c r="G34" s="18"/>
      <c r="H34" s="18"/>
      <c r="I34" s="18"/>
      <c r="J34" s="39"/>
    </row>
    <row r="35" spans="1:10" ht="15.75">
      <c r="A35" s="18"/>
      <c r="B35" s="19"/>
      <c r="C35" s="18"/>
      <c r="D35" s="18"/>
      <c r="E35" s="18"/>
      <c r="F35" s="18"/>
      <c r="G35" s="18"/>
      <c r="H35" s="18"/>
      <c r="I35" s="18"/>
      <c r="J35" s="39"/>
    </row>
    <row r="36" spans="1:10" ht="15.75">
      <c r="A36" s="18"/>
      <c r="B36" s="19"/>
      <c r="C36" s="18"/>
      <c r="D36" s="18"/>
      <c r="E36" s="18"/>
      <c r="F36" s="18"/>
      <c r="G36" s="18"/>
      <c r="H36" s="18"/>
      <c r="I36" s="18"/>
      <c r="J36" s="39"/>
    </row>
    <row r="37" spans="1:10" ht="15.75">
      <c r="A37" s="18"/>
      <c r="B37" s="18" t="s">
        <v>16</v>
      </c>
      <c r="C37" s="18"/>
      <c r="D37" s="18"/>
      <c r="E37" s="18"/>
      <c r="F37" s="18"/>
      <c r="G37" s="18"/>
      <c r="H37" s="18"/>
      <c r="I37" s="18"/>
      <c r="J37" s="39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113" t="s">
        <v>136</v>
      </c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5.75">
      <c r="A40" s="6"/>
      <c r="B40" s="6"/>
      <c r="C40" s="6"/>
      <c r="D40" s="6"/>
      <c r="E40" s="6"/>
      <c r="F40" s="6"/>
      <c r="G40" s="6"/>
      <c r="H40" s="6"/>
      <c r="J40" s="49" t="s">
        <v>17</v>
      </c>
    </row>
    <row r="41" spans="1:10" ht="15.75" customHeight="1">
      <c r="A41" s="103" t="s">
        <v>112</v>
      </c>
      <c r="B41" s="103" t="s">
        <v>113</v>
      </c>
      <c r="C41" s="103" t="s">
        <v>15</v>
      </c>
      <c r="D41" s="103" t="s">
        <v>114</v>
      </c>
      <c r="E41" s="103" t="s">
        <v>131</v>
      </c>
      <c r="F41" s="103" t="s">
        <v>132</v>
      </c>
      <c r="G41" s="103" t="s">
        <v>133</v>
      </c>
      <c r="H41" s="103" t="s">
        <v>125</v>
      </c>
      <c r="I41" s="103" t="s">
        <v>134</v>
      </c>
      <c r="J41" s="103" t="s">
        <v>108</v>
      </c>
    </row>
    <row r="42" spans="1:10" ht="87.7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10" ht="15.75">
      <c r="A43" s="18">
        <v>1</v>
      </c>
      <c r="B43" s="18">
        <v>2</v>
      </c>
      <c r="C43" s="18">
        <v>3</v>
      </c>
      <c r="D43" s="18">
        <v>4</v>
      </c>
      <c r="E43" s="18">
        <v>5</v>
      </c>
      <c r="F43" s="18">
        <v>6</v>
      </c>
      <c r="G43" s="18">
        <v>7</v>
      </c>
      <c r="H43" s="18">
        <v>8</v>
      </c>
      <c r="I43" s="18">
        <v>9</v>
      </c>
      <c r="J43" s="39">
        <v>10</v>
      </c>
    </row>
    <row r="44" spans="1:10" ht="15.75">
      <c r="A44" s="18"/>
      <c r="B44" s="19"/>
      <c r="C44" s="18"/>
      <c r="D44" s="18"/>
      <c r="E44" s="18"/>
      <c r="F44" s="18"/>
      <c r="G44" s="18"/>
      <c r="H44" s="18"/>
      <c r="I44" s="18"/>
      <c r="J44" s="39"/>
    </row>
    <row r="45" spans="1:10" ht="15.75">
      <c r="A45" s="18"/>
      <c r="B45" s="19"/>
      <c r="C45" s="18"/>
      <c r="D45" s="18"/>
      <c r="E45" s="18"/>
      <c r="F45" s="18"/>
      <c r="G45" s="18"/>
      <c r="H45" s="18"/>
      <c r="I45" s="18"/>
      <c r="J45" s="39"/>
    </row>
    <row r="46" spans="1:10" ht="15.75">
      <c r="A46" s="18"/>
      <c r="B46" s="19"/>
      <c r="C46" s="18"/>
      <c r="D46" s="18"/>
      <c r="E46" s="18"/>
      <c r="F46" s="18"/>
      <c r="G46" s="18"/>
      <c r="H46" s="18"/>
      <c r="I46" s="18"/>
      <c r="J46" s="39"/>
    </row>
    <row r="47" spans="1:10" ht="15.75">
      <c r="A47" s="18"/>
      <c r="B47" s="18" t="s">
        <v>16</v>
      </c>
      <c r="C47" s="18"/>
      <c r="D47" s="18"/>
      <c r="E47" s="18"/>
      <c r="F47" s="18"/>
      <c r="G47" s="18"/>
      <c r="H47" s="18"/>
      <c r="I47" s="18"/>
      <c r="J47" s="39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113" t="s">
        <v>5</v>
      </c>
      <c r="B52" s="113"/>
      <c r="C52" s="117" t="s">
        <v>10</v>
      </c>
      <c r="D52" s="117"/>
      <c r="E52" s="117"/>
      <c r="F52" s="6"/>
      <c r="G52" s="6"/>
      <c r="H52" s="117" t="s">
        <v>9</v>
      </c>
      <c r="I52" s="117"/>
    </row>
    <row r="53" spans="1:9" ht="15.75" customHeight="1">
      <c r="A53" s="7"/>
      <c r="C53" s="110" t="s">
        <v>6</v>
      </c>
      <c r="D53" s="110"/>
      <c r="E53" s="110"/>
      <c r="F53" s="6"/>
      <c r="G53" s="6"/>
      <c r="H53" s="110" t="s">
        <v>7</v>
      </c>
      <c r="I53" s="110"/>
    </row>
    <row r="54" spans="1:9" ht="37.5" customHeight="1">
      <c r="A54" s="112" t="s">
        <v>8</v>
      </c>
      <c r="B54" s="112"/>
      <c r="C54" s="111" t="s">
        <v>10</v>
      </c>
      <c r="D54" s="111"/>
      <c r="E54" s="111"/>
      <c r="F54" s="15"/>
      <c r="G54" s="15"/>
      <c r="H54" s="111" t="s">
        <v>9</v>
      </c>
      <c r="I54" s="111"/>
    </row>
    <row r="55" spans="1:9" ht="15.75" customHeight="1">
      <c r="A55" s="7"/>
      <c r="B55" s="4"/>
      <c r="C55" s="110" t="s">
        <v>6</v>
      </c>
      <c r="D55" s="110"/>
      <c r="E55" s="110"/>
      <c r="F55" s="6"/>
      <c r="G55" s="6"/>
      <c r="H55" s="110" t="s">
        <v>7</v>
      </c>
      <c r="I55" s="110"/>
    </row>
    <row r="58" ht="15.75">
      <c r="A58" s="2"/>
    </row>
    <row r="60" ht="15.75">
      <c r="A60" s="2"/>
    </row>
  </sheetData>
  <sheetProtection/>
  <mergeCells count="59"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3"/>
  <sheetViews>
    <sheetView view="pageBreakPreview" zoomScale="115" zoomScaleSheetLayoutView="115" zoomScalePageLayoutView="0" workbookViewId="0" topLeftCell="A1">
      <selection activeCell="D7" sqref="D7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4" t="s">
        <v>153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ht="15.75">
      <c r="M2" s="49" t="s">
        <v>18</v>
      </c>
    </row>
    <row r="3" spans="1:13" ht="47.25" customHeight="1">
      <c r="A3" s="148" t="s">
        <v>63</v>
      </c>
      <c r="B3" s="148" t="s">
        <v>64</v>
      </c>
      <c r="C3" s="148" t="s">
        <v>60</v>
      </c>
      <c r="D3" s="103" t="s">
        <v>131</v>
      </c>
      <c r="E3" s="103"/>
      <c r="F3" s="103" t="s">
        <v>132</v>
      </c>
      <c r="G3" s="103"/>
      <c r="H3" s="103" t="s">
        <v>133</v>
      </c>
      <c r="I3" s="103"/>
      <c r="J3" s="103" t="s">
        <v>125</v>
      </c>
      <c r="K3" s="103"/>
      <c r="L3" s="103" t="s">
        <v>134</v>
      </c>
      <c r="M3" s="103"/>
    </row>
    <row r="4" spans="1:13" ht="113.25" customHeight="1">
      <c r="A4" s="149"/>
      <c r="B4" s="149"/>
      <c r="C4" s="149"/>
      <c r="D4" s="18" t="s">
        <v>62</v>
      </c>
      <c r="E4" s="18" t="s">
        <v>61</v>
      </c>
      <c r="F4" s="18" t="s">
        <v>62</v>
      </c>
      <c r="G4" s="18" t="s">
        <v>61</v>
      </c>
      <c r="H4" s="18" t="s">
        <v>62</v>
      </c>
      <c r="I4" s="18" t="s">
        <v>61</v>
      </c>
      <c r="J4" s="18" t="s">
        <v>62</v>
      </c>
      <c r="K4" s="18" t="s">
        <v>61</v>
      </c>
      <c r="L4" s="18" t="s">
        <v>62</v>
      </c>
      <c r="M4" s="18" t="s">
        <v>61</v>
      </c>
    </row>
    <row r="5" spans="1:13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21.75" customHeight="1">
      <c r="A6" s="69" t="s">
        <v>210</v>
      </c>
      <c r="B6" s="50"/>
      <c r="C6" s="50"/>
      <c r="D6" s="78">
        <f>SUM(D7:D10)</f>
        <v>22533940.11</v>
      </c>
      <c r="E6" s="78"/>
      <c r="F6" s="78">
        <f aca="true" t="shared" si="0" ref="F6:L6">SUM(F7:F9)</f>
        <v>13068461</v>
      </c>
      <c r="G6" s="78"/>
      <c r="H6" s="78">
        <f t="shared" si="0"/>
        <v>18500000</v>
      </c>
      <c r="I6" s="78"/>
      <c r="J6" s="78">
        <f t="shared" si="0"/>
        <v>31156527.285</v>
      </c>
      <c r="K6" s="78"/>
      <c r="L6" s="78">
        <f t="shared" si="0"/>
        <v>32714353.64925</v>
      </c>
      <c r="M6" s="78"/>
    </row>
    <row r="7" spans="1:13" ht="45">
      <c r="A7" s="70" t="s">
        <v>211</v>
      </c>
      <c r="B7" s="50"/>
      <c r="C7" s="50"/>
      <c r="D7" s="78">
        <f>'Форма 2022-2 П.7'!D8-D9</f>
        <v>2963711.52</v>
      </c>
      <c r="E7" s="50"/>
      <c r="F7" s="78">
        <f>'Форма 2022-2 П.8'!I12</f>
        <v>2409561</v>
      </c>
      <c r="G7" s="50"/>
      <c r="H7" s="78">
        <f>'Форма 2022-2 П.8'!L12</f>
        <v>3500000</v>
      </c>
      <c r="I7" s="50"/>
      <c r="J7" s="78">
        <v>3685500</v>
      </c>
      <c r="K7" s="50"/>
      <c r="L7" s="78">
        <v>3869775</v>
      </c>
      <c r="M7" s="50"/>
    </row>
    <row r="8" spans="1:13" ht="30">
      <c r="A8" s="70" t="s">
        <v>212</v>
      </c>
      <c r="B8" s="18"/>
      <c r="C8" s="18"/>
      <c r="D8" s="78">
        <f>'Форма 2022-2 П.7'!D9</f>
        <v>18549714.11</v>
      </c>
      <c r="E8" s="18"/>
      <c r="F8" s="78">
        <f>'Форма 2022-2 П.7'!H9</f>
        <v>10658900</v>
      </c>
      <c r="G8" s="18"/>
      <c r="H8" s="78">
        <f>'Форма 2022-2 П.7'!L9</f>
        <v>15000000</v>
      </c>
      <c r="I8" s="18"/>
      <c r="J8" s="78">
        <v>27471027.285</v>
      </c>
      <c r="K8" s="18"/>
      <c r="L8" s="78">
        <v>28844578.64925</v>
      </c>
      <c r="M8" s="18"/>
    </row>
    <row r="9" spans="1:13" ht="30">
      <c r="A9" s="70" t="s">
        <v>245</v>
      </c>
      <c r="B9" s="97"/>
      <c r="C9" s="97"/>
      <c r="D9" s="100">
        <f>'Форма 2022-2 П.11'!E10</f>
        <v>472047.05</v>
      </c>
      <c r="E9" s="97"/>
      <c r="F9" s="97"/>
      <c r="G9" s="97"/>
      <c r="H9" s="97"/>
      <c r="I9" s="97"/>
      <c r="J9" s="97"/>
      <c r="K9" s="97"/>
      <c r="L9" s="97"/>
      <c r="M9" s="97"/>
    </row>
    <row r="10" spans="1:13" ht="81" customHeight="1">
      <c r="A10" s="70" t="s">
        <v>246</v>
      </c>
      <c r="B10" s="97"/>
      <c r="C10" s="97"/>
      <c r="D10" s="100">
        <f>'Форма 2022-2 П.7'!D10</f>
        <v>548467.43</v>
      </c>
      <c r="E10" s="97"/>
      <c r="F10" s="97"/>
      <c r="G10" s="97"/>
      <c r="H10" s="97"/>
      <c r="I10" s="97"/>
      <c r="J10" s="97"/>
      <c r="K10" s="97"/>
      <c r="L10" s="97"/>
      <c r="M10" s="97"/>
    </row>
    <row r="12" spans="1:13" ht="40.5" customHeight="1">
      <c r="A12" s="113" t="s">
        <v>154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48" customHeight="1">
      <c r="A13" s="163" t="s">
        <v>218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12:M12"/>
    <mergeCell ref="A13:M1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5"/>
  <sheetViews>
    <sheetView tabSelected="1" view="pageBreakPreview" zoomScale="85" zoomScaleSheetLayoutView="85" zoomScalePageLayoutView="0" workbookViewId="0" topLeftCell="A1">
      <selection activeCell="A5" sqref="A5:L10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3" t="s">
        <v>155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113" t="s">
        <v>156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18</v>
      </c>
      <c r="M4" s="13"/>
      <c r="N4" s="13"/>
      <c r="O4" s="13"/>
      <c r="P4" s="13"/>
      <c r="Q4" s="13"/>
      <c r="R4" s="13"/>
    </row>
    <row r="5" spans="1:18" ht="48" customHeight="1">
      <c r="A5" s="103" t="s">
        <v>65</v>
      </c>
      <c r="B5" s="103" t="s">
        <v>4</v>
      </c>
      <c r="C5" s="127" t="s">
        <v>75</v>
      </c>
      <c r="D5" s="127" t="s">
        <v>79</v>
      </c>
      <c r="E5" s="127" t="s">
        <v>80</v>
      </c>
      <c r="F5" s="127"/>
      <c r="G5" s="127" t="s">
        <v>81</v>
      </c>
      <c r="H5" s="127"/>
      <c r="I5" s="127" t="s">
        <v>82</v>
      </c>
      <c r="J5" s="128" t="s">
        <v>84</v>
      </c>
      <c r="K5" s="128"/>
      <c r="L5" s="127" t="s">
        <v>83</v>
      </c>
      <c r="M5" s="28"/>
      <c r="N5" s="28"/>
      <c r="O5" s="28"/>
      <c r="P5" s="28"/>
      <c r="Q5" s="28"/>
      <c r="R5" s="28"/>
    </row>
    <row r="6" spans="1:18" ht="128.25" customHeight="1">
      <c r="A6" s="103"/>
      <c r="B6" s="103"/>
      <c r="C6" s="127"/>
      <c r="D6" s="127"/>
      <c r="E6" s="127"/>
      <c r="F6" s="127"/>
      <c r="G6" s="127"/>
      <c r="H6" s="127"/>
      <c r="I6" s="127"/>
      <c r="J6" s="97" t="s">
        <v>70</v>
      </c>
      <c r="K6" s="97" t="s">
        <v>71</v>
      </c>
      <c r="L6" s="127"/>
      <c r="M6" s="28"/>
      <c r="N6" s="28"/>
      <c r="O6" s="28"/>
      <c r="P6" s="17"/>
      <c r="Q6" s="28"/>
      <c r="R6" s="28"/>
    </row>
    <row r="7" spans="1:18" ht="15.75">
      <c r="A7" s="97">
        <v>1</v>
      </c>
      <c r="B7" s="97">
        <v>2</v>
      </c>
      <c r="C7" s="98">
        <v>3</v>
      </c>
      <c r="D7" s="98">
        <v>4</v>
      </c>
      <c r="E7" s="115">
        <v>5</v>
      </c>
      <c r="F7" s="115"/>
      <c r="G7" s="164">
        <v>6</v>
      </c>
      <c r="H7" s="164"/>
      <c r="I7" s="98">
        <v>7</v>
      </c>
      <c r="J7" s="98">
        <v>8</v>
      </c>
      <c r="K7" s="98">
        <v>9</v>
      </c>
      <c r="L7" s="98">
        <v>10</v>
      </c>
      <c r="M7" s="28"/>
      <c r="N7" s="28"/>
      <c r="O7" s="28"/>
      <c r="P7" s="17"/>
      <c r="Q7" s="28"/>
      <c r="R7" s="28"/>
    </row>
    <row r="8" spans="1:18" ht="39.75" customHeight="1">
      <c r="A8" s="53">
        <v>2240</v>
      </c>
      <c r="B8" s="54" t="s">
        <v>183</v>
      </c>
      <c r="C8" s="99">
        <v>500000</v>
      </c>
      <c r="D8" s="99">
        <f>'Форма 2022-2 П.6'!C8</f>
        <v>499512.72</v>
      </c>
      <c r="E8" s="115"/>
      <c r="F8" s="115"/>
      <c r="G8" s="115"/>
      <c r="H8" s="115"/>
      <c r="I8" s="31"/>
      <c r="J8" s="98"/>
      <c r="K8" s="98"/>
      <c r="L8" s="99">
        <f>D8+G8</f>
        <v>499512.72</v>
      </c>
      <c r="M8" s="28"/>
      <c r="N8" s="28"/>
      <c r="O8" s="28"/>
      <c r="P8" s="17"/>
      <c r="Q8" s="28"/>
      <c r="R8" s="28"/>
    </row>
    <row r="9" spans="1:18" ht="39.75" customHeight="1">
      <c r="A9" s="53">
        <v>3132</v>
      </c>
      <c r="B9" s="54" t="s">
        <v>184</v>
      </c>
      <c r="C9" s="99">
        <f>23297317</f>
        <v>23297317</v>
      </c>
      <c r="D9" s="99">
        <f>'Форма 2022-2 П.6'!D9</f>
        <v>22533940.11</v>
      </c>
      <c r="E9" s="115"/>
      <c r="F9" s="115"/>
      <c r="G9" s="115"/>
      <c r="H9" s="115"/>
      <c r="I9" s="98"/>
      <c r="J9" s="98"/>
      <c r="K9" s="98"/>
      <c r="L9" s="99">
        <f>D9+G9</f>
        <v>22533940.11</v>
      </c>
      <c r="M9" s="28"/>
      <c r="N9" s="28"/>
      <c r="O9" s="28">
        <f>D9/C9</f>
        <v>0.9672332702516775</v>
      </c>
      <c r="P9" s="17"/>
      <c r="Q9" s="28"/>
      <c r="R9" s="28"/>
    </row>
    <row r="10" spans="1:18" ht="21" customHeight="1">
      <c r="A10" s="97"/>
      <c r="B10" s="97" t="s">
        <v>16</v>
      </c>
      <c r="C10" s="99">
        <f>C9+C8</f>
        <v>23797317</v>
      </c>
      <c r="D10" s="99">
        <f>D9+D8</f>
        <v>23033452.83</v>
      </c>
      <c r="E10" s="115"/>
      <c r="F10" s="115"/>
      <c r="G10" s="115"/>
      <c r="H10" s="115"/>
      <c r="I10" s="98"/>
      <c r="J10" s="98"/>
      <c r="K10" s="98"/>
      <c r="L10" s="99">
        <f>L8+L9</f>
        <v>23033452.83</v>
      </c>
      <c r="M10" s="28"/>
      <c r="N10" s="28"/>
      <c r="O10" s="28"/>
      <c r="P10" s="28"/>
      <c r="Q10" s="28"/>
      <c r="R10" s="28"/>
    </row>
    <row r="11" spans="1:18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5.75">
      <c r="A12" s="113" t="s">
        <v>157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28"/>
      <c r="N12" s="28"/>
      <c r="O12" s="28"/>
      <c r="P12" s="28"/>
      <c r="Q12" s="28"/>
      <c r="R12" s="28"/>
    </row>
    <row r="13" spans="1:18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7" t="s">
        <v>18</v>
      </c>
      <c r="M13" s="28"/>
      <c r="N13" s="28"/>
      <c r="O13" s="28"/>
      <c r="P13" s="28"/>
      <c r="Q13" s="28"/>
      <c r="R13" s="28"/>
    </row>
    <row r="14" spans="1:18" ht="15.75">
      <c r="A14" s="103" t="s">
        <v>65</v>
      </c>
      <c r="B14" s="103" t="s">
        <v>4</v>
      </c>
      <c r="C14" s="103" t="s">
        <v>12</v>
      </c>
      <c r="D14" s="103"/>
      <c r="E14" s="103"/>
      <c r="F14" s="103"/>
      <c r="G14" s="103"/>
      <c r="H14" s="103" t="s">
        <v>99</v>
      </c>
      <c r="I14" s="103"/>
      <c r="J14" s="103"/>
      <c r="K14" s="103"/>
      <c r="L14" s="103"/>
      <c r="M14" s="28"/>
      <c r="N14" s="28"/>
      <c r="O14" s="28"/>
      <c r="P14" s="28"/>
      <c r="Q14" s="28"/>
      <c r="R14" s="28"/>
    </row>
    <row r="15" spans="1:18" ht="98.25" customHeight="1">
      <c r="A15" s="103"/>
      <c r="B15" s="103"/>
      <c r="C15" s="103" t="s">
        <v>66</v>
      </c>
      <c r="D15" s="103" t="s">
        <v>67</v>
      </c>
      <c r="E15" s="103" t="s">
        <v>68</v>
      </c>
      <c r="F15" s="103"/>
      <c r="G15" s="103" t="s">
        <v>72</v>
      </c>
      <c r="H15" s="103" t="s">
        <v>69</v>
      </c>
      <c r="I15" s="103" t="s">
        <v>74</v>
      </c>
      <c r="J15" s="103" t="s">
        <v>68</v>
      </c>
      <c r="K15" s="103"/>
      <c r="L15" s="103" t="s">
        <v>73</v>
      </c>
      <c r="M15" s="28"/>
      <c r="N15" s="28"/>
      <c r="O15" s="28"/>
      <c r="P15" s="28"/>
      <c r="Q15" s="28"/>
      <c r="R15" s="28"/>
    </row>
    <row r="16" spans="1:18" ht="31.5">
      <c r="A16" s="103"/>
      <c r="B16" s="103"/>
      <c r="C16" s="103"/>
      <c r="D16" s="103"/>
      <c r="E16" s="97" t="s">
        <v>70</v>
      </c>
      <c r="F16" s="97" t="s">
        <v>71</v>
      </c>
      <c r="G16" s="103"/>
      <c r="H16" s="103"/>
      <c r="I16" s="103"/>
      <c r="J16" s="97" t="s">
        <v>70</v>
      </c>
      <c r="K16" s="97" t="s">
        <v>71</v>
      </c>
      <c r="L16" s="103"/>
      <c r="M16" s="28"/>
      <c r="N16" s="28"/>
      <c r="O16" s="28"/>
      <c r="P16" s="28"/>
      <c r="Q16" s="28"/>
      <c r="R16" s="28"/>
    </row>
    <row r="17" spans="1:18" ht="15.75">
      <c r="A17" s="97">
        <v>1</v>
      </c>
      <c r="B17" s="97">
        <v>2</v>
      </c>
      <c r="C17" s="97">
        <v>3</v>
      </c>
      <c r="D17" s="97">
        <v>4</v>
      </c>
      <c r="E17" s="97">
        <v>5</v>
      </c>
      <c r="F17" s="97">
        <v>6</v>
      </c>
      <c r="G17" s="97">
        <v>7</v>
      </c>
      <c r="H17" s="97">
        <v>8</v>
      </c>
      <c r="I17" s="97">
        <v>9</v>
      </c>
      <c r="J17" s="97">
        <v>10</v>
      </c>
      <c r="K17" s="97">
        <v>11</v>
      </c>
      <c r="L17" s="97">
        <v>12</v>
      </c>
      <c r="M17" s="28"/>
      <c r="N17" s="28"/>
      <c r="O17" s="28"/>
      <c r="P17" s="28"/>
      <c r="Q17" s="28"/>
      <c r="R17" s="28"/>
    </row>
    <row r="18" spans="1:18" ht="42" customHeight="1">
      <c r="A18" s="53">
        <v>2240</v>
      </c>
      <c r="B18" s="54" t="s">
        <v>183</v>
      </c>
      <c r="C18" s="100">
        <f>'Форма 2022-2 П.6'!G8</f>
        <v>550000</v>
      </c>
      <c r="D18" s="100"/>
      <c r="E18" s="100"/>
      <c r="F18" s="100"/>
      <c r="G18" s="100">
        <f>C18-E18</f>
        <v>550000</v>
      </c>
      <c r="H18" s="100">
        <f>'Форма 2022-2 П.6'!K8</f>
        <v>16700000</v>
      </c>
      <c r="I18" s="100"/>
      <c r="J18" s="100"/>
      <c r="K18" s="100"/>
      <c r="L18" s="100">
        <f>H18-J18</f>
        <v>16700000</v>
      </c>
      <c r="M18" s="28"/>
      <c r="N18" s="28"/>
      <c r="O18" s="28"/>
      <c r="P18" s="28"/>
      <c r="Q18" s="28"/>
      <c r="R18" s="28"/>
    </row>
    <row r="19" spans="1:18" ht="38.25" customHeight="1">
      <c r="A19" s="53">
        <v>3132</v>
      </c>
      <c r="B19" s="54" t="s">
        <v>184</v>
      </c>
      <c r="C19" s="100">
        <f>'Форма 2022-2 П.6'!H9</f>
        <v>13068461</v>
      </c>
      <c r="D19" s="100"/>
      <c r="E19" s="100"/>
      <c r="F19" s="100"/>
      <c r="G19" s="100">
        <f>C19-E19</f>
        <v>13068461</v>
      </c>
      <c r="H19" s="100">
        <f>'Форма 2022-2 П.6'!L9</f>
        <v>18500000</v>
      </c>
      <c r="I19" s="100"/>
      <c r="J19" s="100"/>
      <c r="K19" s="100"/>
      <c r="L19" s="100">
        <f>H19-J19</f>
        <v>18500000</v>
      </c>
      <c r="M19" s="28"/>
      <c r="N19" s="28"/>
      <c r="O19" s="28"/>
      <c r="P19" s="28"/>
      <c r="Q19" s="28"/>
      <c r="R19" s="28"/>
    </row>
    <row r="20" spans="1:18" ht="22.5" customHeight="1">
      <c r="A20" s="97"/>
      <c r="B20" s="97" t="s">
        <v>16</v>
      </c>
      <c r="C20" s="100">
        <f>SUM(C18:C19)</f>
        <v>13618461</v>
      </c>
      <c r="D20" s="100"/>
      <c r="E20" s="100"/>
      <c r="F20" s="100"/>
      <c r="G20" s="100">
        <f>SUM(G18:G19)</f>
        <v>13618461</v>
      </c>
      <c r="H20" s="100">
        <f>SUM(H18:H19)</f>
        <v>35200000</v>
      </c>
      <c r="I20" s="100"/>
      <c r="J20" s="100"/>
      <c r="K20" s="100"/>
      <c r="L20" s="100">
        <f>SUM(L18:L19)</f>
        <v>35200000</v>
      </c>
      <c r="M20" s="28"/>
      <c r="N20" s="28"/>
      <c r="O20" s="28"/>
      <c r="P20" s="28"/>
      <c r="Q20" s="28"/>
      <c r="R20" s="28"/>
    </row>
    <row r="22" spans="1:12" ht="15.75" customHeight="1">
      <c r="A22" s="113" t="s">
        <v>158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9:12" ht="15.75">
      <c r="I23" s="30"/>
      <c r="J23" s="30"/>
      <c r="K23" s="30"/>
      <c r="L23" s="17" t="s">
        <v>18</v>
      </c>
    </row>
    <row r="24" spans="1:12" ht="15">
      <c r="A24" s="103" t="s">
        <v>65</v>
      </c>
      <c r="B24" s="103" t="s">
        <v>4</v>
      </c>
      <c r="C24" s="127" t="s">
        <v>75</v>
      </c>
      <c r="D24" s="127"/>
      <c r="E24" s="127" t="s">
        <v>76</v>
      </c>
      <c r="F24" s="127" t="s">
        <v>127</v>
      </c>
      <c r="G24" s="127" t="s">
        <v>159</v>
      </c>
      <c r="H24" s="127" t="s">
        <v>160</v>
      </c>
      <c r="I24" s="127" t="s">
        <v>77</v>
      </c>
      <c r="J24" s="127"/>
      <c r="K24" s="127" t="s">
        <v>78</v>
      </c>
      <c r="L24" s="127"/>
    </row>
    <row r="25" spans="1:12" ht="17.25" customHeight="1">
      <c r="A25" s="103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13.25" customHeight="1">
      <c r="A26" s="103"/>
      <c r="B26" s="103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ht="15.75">
      <c r="A27" s="97">
        <v>1</v>
      </c>
      <c r="B27" s="97">
        <v>2</v>
      </c>
      <c r="C27" s="179">
        <v>3</v>
      </c>
      <c r="D27" s="179"/>
      <c r="E27" s="98">
        <v>4</v>
      </c>
      <c r="F27" s="98">
        <v>5</v>
      </c>
      <c r="G27" s="98">
        <v>6</v>
      </c>
      <c r="H27" s="98">
        <v>7</v>
      </c>
      <c r="I27" s="115">
        <v>8</v>
      </c>
      <c r="J27" s="115"/>
      <c r="K27" s="115">
        <v>9</v>
      </c>
      <c r="L27" s="115"/>
    </row>
    <row r="28" spans="1:12" ht="36.75" customHeight="1">
      <c r="A28" s="53">
        <v>2240</v>
      </c>
      <c r="B28" s="54" t="s">
        <v>183</v>
      </c>
      <c r="C28" s="129">
        <f>C8</f>
        <v>500000</v>
      </c>
      <c r="D28" s="115"/>
      <c r="E28" s="99">
        <f>D8</f>
        <v>499512.72</v>
      </c>
      <c r="F28" s="32"/>
      <c r="G28" s="32"/>
      <c r="H28" s="32"/>
      <c r="I28" s="179"/>
      <c r="J28" s="179"/>
      <c r="K28" s="179"/>
      <c r="L28" s="179"/>
    </row>
    <row r="29" spans="1:12" ht="41.25" customHeight="1">
      <c r="A29" s="53">
        <v>3132</v>
      </c>
      <c r="B29" s="54" t="s">
        <v>184</v>
      </c>
      <c r="C29" s="129">
        <f>C9</f>
        <v>23297317</v>
      </c>
      <c r="D29" s="115"/>
      <c r="E29" s="99">
        <f>D9</f>
        <v>22533940.11</v>
      </c>
      <c r="F29" s="32"/>
      <c r="G29" s="32"/>
      <c r="H29" s="32"/>
      <c r="I29" s="179"/>
      <c r="J29" s="179"/>
      <c r="K29" s="179"/>
      <c r="L29" s="179"/>
    </row>
    <row r="30" spans="1:12" ht="21.75" customHeight="1">
      <c r="A30" s="97"/>
      <c r="B30" s="97" t="s">
        <v>16</v>
      </c>
      <c r="C30" s="129">
        <f>C28+C29</f>
        <v>23797317</v>
      </c>
      <c r="D30" s="115"/>
      <c r="E30" s="99">
        <f>E28+E29</f>
        <v>23033452.83</v>
      </c>
      <c r="F30" s="32"/>
      <c r="G30" s="32"/>
      <c r="H30" s="32"/>
      <c r="I30" s="179"/>
      <c r="J30" s="179"/>
      <c r="K30" s="179"/>
      <c r="L30" s="179"/>
    </row>
    <row r="32" ht="5.25" customHeight="1">
      <c r="A32" s="16"/>
    </row>
    <row r="33" spans="1:12" ht="15.75">
      <c r="A33" s="113" t="s">
        <v>161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54" customHeight="1">
      <c r="A34" s="169" t="s">
        <v>242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ht="30.75" customHeight="1">
      <c r="A35" s="113" t="s">
        <v>162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54" customHeight="1">
      <c r="A36" s="166" t="s">
        <v>248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1:12" ht="30.75" customHeight="1">
      <c r="A37" s="172" t="s">
        <v>235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ht="34.5" customHeight="1">
      <c r="A38" s="172" t="s">
        <v>225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2" ht="36.75" customHeight="1">
      <c r="A39" s="170" t="s">
        <v>247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2" spans="1:9" ht="51" customHeight="1">
      <c r="A42" s="165" t="s">
        <v>227</v>
      </c>
      <c r="B42" s="165"/>
      <c r="C42" s="165"/>
      <c r="D42" s="7"/>
      <c r="F42" s="80"/>
      <c r="G42" s="6"/>
      <c r="H42" s="168" t="s">
        <v>228</v>
      </c>
      <c r="I42" s="168"/>
    </row>
    <row r="43" spans="1:9" ht="15.75" customHeight="1">
      <c r="A43" s="7"/>
      <c r="D43" s="14"/>
      <c r="F43" s="73" t="s">
        <v>6</v>
      </c>
      <c r="G43" s="6"/>
      <c r="H43" s="110" t="s">
        <v>7</v>
      </c>
      <c r="I43" s="110"/>
    </row>
    <row r="44" spans="1:9" ht="41.25" customHeight="1">
      <c r="A44" s="171" t="s">
        <v>229</v>
      </c>
      <c r="B44" s="171"/>
      <c r="C44" s="171"/>
      <c r="D44" s="81"/>
      <c r="F44" s="82"/>
      <c r="G44" s="15"/>
      <c r="H44" s="168" t="s">
        <v>230</v>
      </c>
      <c r="I44" s="168"/>
    </row>
    <row r="45" spans="1:9" ht="17.25" customHeight="1">
      <c r="A45" s="7"/>
      <c r="B45" s="73"/>
      <c r="D45" s="14"/>
      <c r="F45" s="73" t="s">
        <v>6</v>
      </c>
      <c r="G45" s="6"/>
      <c r="H45" s="110" t="s">
        <v>7</v>
      </c>
      <c r="I45" s="110"/>
    </row>
  </sheetData>
  <sheetProtection/>
  <mergeCells count="67">
    <mergeCell ref="H45:I45"/>
    <mergeCell ref="A33:L33"/>
    <mergeCell ref="A34:L34"/>
    <mergeCell ref="A35:L35"/>
    <mergeCell ref="A39:L39"/>
    <mergeCell ref="H42:I42"/>
    <mergeCell ref="A44:C44"/>
    <mergeCell ref="H43:I43"/>
    <mergeCell ref="A38:L38"/>
    <mergeCell ref="A37:L37"/>
    <mergeCell ref="C28:D28"/>
    <mergeCell ref="K28:L28"/>
    <mergeCell ref="K29:L29"/>
    <mergeCell ref="K30:L30"/>
    <mergeCell ref="H44:I44"/>
    <mergeCell ref="C15:C16"/>
    <mergeCell ref="D15:D16"/>
    <mergeCell ref="E15:F15"/>
    <mergeCell ref="H15:H16"/>
    <mergeCell ref="I27:J27"/>
    <mergeCell ref="I28:J28"/>
    <mergeCell ref="F24:F26"/>
    <mergeCell ref="A42:C42"/>
    <mergeCell ref="C29:D29"/>
    <mergeCell ref="C30:D30"/>
    <mergeCell ref="K27:L27"/>
    <mergeCell ref="K24:L26"/>
    <mergeCell ref="I29:J29"/>
    <mergeCell ref="I30:J30"/>
    <mergeCell ref="A36:L36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E8:F8"/>
    <mergeCell ref="E9:F9"/>
    <mergeCell ref="J5:K5"/>
    <mergeCell ref="L5:L6"/>
    <mergeCell ref="I5:I6"/>
    <mergeCell ref="G5:H6"/>
    <mergeCell ref="E5:F6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02" t="s">
        <v>0</v>
      </c>
      <c r="H1" s="102"/>
      <c r="I1" s="102"/>
    </row>
    <row r="2" spans="2:9" ht="15.75" customHeight="1">
      <c r="B2" s="6"/>
      <c r="C2" s="6"/>
      <c r="D2" s="6"/>
      <c r="E2" s="6"/>
      <c r="F2" s="6"/>
      <c r="G2" s="102" t="s">
        <v>1</v>
      </c>
      <c r="H2" s="102"/>
      <c r="I2" s="102"/>
    </row>
    <row r="3" spans="2:9" ht="15.75" customHeight="1">
      <c r="B3" s="6"/>
      <c r="C3" s="6"/>
      <c r="D3" s="6"/>
      <c r="E3" s="6"/>
      <c r="F3" s="6"/>
      <c r="G3" s="102" t="s">
        <v>2</v>
      </c>
      <c r="H3" s="102"/>
      <c r="I3" s="102"/>
    </row>
    <row r="4" spans="1:9" ht="15.75">
      <c r="A4" s="1"/>
      <c r="B4" s="6"/>
      <c r="C4" s="6"/>
      <c r="D4" s="6"/>
      <c r="E4" s="6"/>
      <c r="F4" s="6"/>
      <c r="G4" s="102" t="s">
        <v>11</v>
      </c>
      <c r="H4" s="102"/>
      <c r="I4" s="102"/>
    </row>
    <row r="5" spans="1:9" ht="15.75">
      <c r="A5" s="6"/>
      <c r="B5" s="6"/>
      <c r="C5" s="6"/>
      <c r="D5" s="6"/>
      <c r="E5" s="6"/>
      <c r="F5" s="6"/>
      <c r="G5" s="102" t="s">
        <v>13</v>
      </c>
      <c r="H5" s="102"/>
      <c r="I5" s="102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1" t="s">
        <v>163</v>
      </c>
      <c r="B7" s="101"/>
      <c r="C7" s="101"/>
      <c r="D7" s="101"/>
      <c r="E7" s="101"/>
      <c r="F7" s="101"/>
      <c r="G7" s="101"/>
      <c r="H7" s="101"/>
      <c r="I7" s="101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14" t="s">
        <v>19</v>
      </c>
      <c r="B10" s="114"/>
      <c r="C10" s="114"/>
      <c r="D10" s="114"/>
      <c r="E10" s="114"/>
      <c r="F10" s="114"/>
      <c r="G10" s="109" t="s">
        <v>115</v>
      </c>
      <c r="H10" s="109"/>
      <c r="I10" s="48" t="s">
        <v>123</v>
      </c>
      <c r="J10" s="42"/>
    </row>
    <row r="11" spans="1:10" ht="61.5" customHeight="1">
      <c r="A11" s="176" t="s">
        <v>20</v>
      </c>
      <c r="B11" s="176"/>
      <c r="C11" s="176"/>
      <c r="D11" s="176"/>
      <c r="E11" s="176"/>
      <c r="F11" s="176"/>
      <c r="G11" s="175" t="s">
        <v>106</v>
      </c>
      <c r="H11" s="175"/>
      <c r="I11" s="45" t="s">
        <v>104</v>
      </c>
      <c r="J11" s="44"/>
    </row>
    <row r="12" spans="1:10" ht="0.75" customHeight="1">
      <c r="A12" s="40"/>
      <c r="B12" s="40"/>
      <c r="C12" s="40"/>
      <c r="D12" s="40"/>
      <c r="E12" s="40"/>
      <c r="F12" s="40"/>
      <c r="G12" s="44"/>
      <c r="H12" s="44"/>
      <c r="I12" s="43"/>
      <c r="J12" s="44"/>
    </row>
    <row r="13" spans="1:10" ht="18.75" customHeight="1">
      <c r="A13" s="114" t="s">
        <v>21</v>
      </c>
      <c r="B13" s="114"/>
      <c r="C13" s="114"/>
      <c r="D13" s="114"/>
      <c r="E13" s="114"/>
      <c r="F13" s="114"/>
      <c r="G13" s="109" t="s">
        <v>115</v>
      </c>
      <c r="H13" s="109"/>
      <c r="I13" s="48" t="s">
        <v>123</v>
      </c>
      <c r="J13" s="42"/>
    </row>
    <row r="14" spans="1:10" ht="91.5" customHeight="1">
      <c r="A14" s="176" t="s">
        <v>22</v>
      </c>
      <c r="B14" s="176"/>
      <c r="C14" s="176"/>
      <c r="D14" s="176"/>
      <c r="E14" s="176"/>
      <c r="F14" s="176"/>
      <c r="G14" s="175" t="s">
        <v>116</v>
      </c>
      <c r="H14" s="175"/>
      <c r="I14" s="45" t="s">
        <v>104</v>
      </c>
      <c r="J14" s="44"/>
    </row>
    <row r="15" spans="1:10" ht="21.75" customHeight="1">
      <c r="A15" s="114" t="s">
        <v>122</v>
      </c>
      <c r="B15" s="114"/>
      <c r="C15" s="109" t="s">
        <v>115</v>
      </c>
      <c r="D15" s="109"/>
      <c r="E15" s="109" t="s">
        <v>121</v>
      </c>
      <c r="F15" s="109"/>
      <c r="G15" s="109" t="s">
        <v>115</v>
      </c>
      <c r="H15" s="109"/>
      <c r="I15" s="47">
        <v>22564000000</v>
      </c>
      <c r="J15" s="46"/>
    </row>
    <row r="16" spans="1:10" ht="74.25" customHeight="1">
      <c r="A16" s="175" t="s">
        <v>118</v>
      </c>
      <c r="B16" s="175"/>
      <c r="C16" s="175" t="s">
        <v>119</v>
      </c>
      <c r="D16" s="175"/>
      <c r="E16" s="175" t="s">
        <v>120</v>
      </c>
      <c r="F16" s="175"/>
      <c r="G16" s="175" t="s">
        <v>117</v>
      </c>
      <c r="H16" s="175"/>
      <c r="I16" s="45" t="s">
        <v>105</v>
      </c>
      <c r="J16" s="44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104" t="s">
        <v>86</v>
      </c>
      <c r="B18" s="104"/>
      <c r="C18" s="104"/>
      <c r="D18" s="104"/>
      <c r="E18" s="104"/>
      <c r="F18" s="104"/>
      <c r="G18" s="104"/>
      <c r="H18" s="104"/>
      <c r="I18" s="104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04" t="s">
        <v>164</v>
      </c>
      <c r="B20" s="104"/>
      <c r="C20" s="104"/>
      <c r="D20" s="104"/>
      <c r="E20" s="104"/>
      <c r="F20" s="104"/>
      <c r="G20" s="104"/>
      <c r="H20" s="104"/>
      <c r="I20" s="104"/>
    </row>
    <row r="21" spans="1:9" ht="15.75">
      <c r="A21" s="2"/>
      <c r="I21" s="17" t="s">
        <v>18</v>
      </c>
    </row>
    <row r="22" spans="1:9" ht="62.25" customHeight="1">
      <c r="A22" s="103" t="s">
        <v>65</v>
      </c>
      <c r="B22" s="103" t="s">
        <v>4</v>
      </c>
      <c r="C22" s="148" t="s">
        <v>166</v>
      </c>
      <c r="D22" s="148" t="s">
        <v>132</v>
      </c>
      <c r="E22" s="103" t="s">
        <v>133</v>
      </c>
      <c r="F22" s="103"/>
      <c r="G22" s="103"/>
      <c r="H22" s="103"/>
      <c r="I22" s="103" t="s">
        <v>167</v>
      </c>
    </row>
    <row r="23" spans="1:9" ht="72" customHeight="1">
      <c r="A23" s="103"/>
      <c r="B23" s="103"/>
      <c r="C23" s="149"/>
      <c r="D23" s="149"/>
      <c r="E23" s="103" t="s">
        <v>69</v>
      </c>
      <c r="F23" s="103"/>
      <c r="G23" s="103" t="s">
        <v>90</v>
      </c>
      <c r="H23" s="103"/>
      <c r="I23" s="103"/>
    </row>
    <row r="24" spans="1:9" ht="15.75">
      <c r="A24" s="18">
        <v>1</v>
      </c>
      <c r="B24" s="18">
        <v>2</v>
      </c>
      <c r="C24" s="18">
        <v>3</v>
      </c>
      <c r="D24" s="18">
        <v>4</v>
      </c>
      <c r="E24" s="103">
        <v>5</v>
      </c>
      <c r="F24" s="103"/>
      <c r="G24" s="137">
        <v>6</v>
      </c>
      <c r="H24" s="137"/>
      <c r="I24" s="18">
        <v>7</v>
      </c>
    </row>
    <row r="25" spans="1:9" ht="15.75">
      <c r="A25" s="18"/>
      <c r="B25" s="27"/>
      <c r="C25" s="27"/>
      <c r="D25" s="27"/>
      <c r="E25" s="103"/>
      <c r="F25" s="103"/>
      <c r="G25" s="137"/>
      <c r="H25" s="137"/>
      <c r="I25" s="27"/>
    </row>
    <row r="26" spans="1:9" ht="15.75">
      <c r="A26" s="18"/>
      <c r="B26" s="33"/>
      <c r="C26" s="27"/>
      <c r="D26" s="27"/>
      <c r="E26" s="103"/>
      <c r="F26" s="103"/>
      <c r="G26" s="137"/>
      <c r="H26" s="137"/>
      <c r="I26" s="27"/>
    </row>
    <row r="27" spans="1:9" ht="15.75">
      <c r="A27" s="25"/>
      <c r="B27" s="35"/>
      <c r="C27" s="36"/>
      <c r="D27" s="36"/>
      <c r="E27" s="25"/>
      <c r="F27" s="25"/>
      <c r="G27" s="37"/>
      <c r="H27" s="37"/>
      <c r="I27" s="36"/>
    </row>
    <row r="28" spans="1:9" ht="15.75">
      <c r="A28" s="114" t="s">
        <v>101</v>
      </c>
      <c r="B28" s="114"/>
      <c r="C28" s="114"/>
      <c r="D28" s="114"/>
      <c r="E28" s="114"/>
      <c r="F28" s="114"/>
      <c r="G28" s="114"/>
      <c r="H28" s="114"/>
      <c r="I28" s="114"/>
    </row>
    <row r="30" spans="1:9" ht="95.25" customHeight="1">
      <c r="A30" s="18" t="s">
        <v>40</v>
      </c>
      <c r="B30" s="18" t="s">
        <v>4</v>
      </c>
      <c r="C30" s="18" t="s">
        <v>42</v>
      </c>
      <c r="D30" s="127" t="s">
        <v>43</v>
      </c>
      <c r="E30" s="127"/>
      <c r="F30" s="174" t="s">
        <v>168</v>
      </c>
      <c r="G30" s="174"/>
      <c r="H30" s="127" t="s">
        <v>169</v>
      </c>
      <c r="I30" s="127"/>
    </row>
    <row r="31" spans="1:9" ht="15.75">
      <c r="A31" s="18">
        <v>1</v>
      </c>
      <c r="B31" s="18">
        <v>2</v>
      </c>
      <c r="C31" s="18">
        <v>3</v>
      </c>
      <c r="D31" s="115">
        <v>4</v>
      </c>
      <c r="E31" s="115"/>
      <c r="F31" s="115">
        <v>5</v>
      </c>
      <c r="G31" s="115"/>
      <c r="H31" s="115">
        <v>6</v>
      </c>
      <c r="I31" s="115"/>
    </row>
    <row r="32" spans="1:9" ht="15.75">
      <c r="A32" s="18"/>
      <c r="B32" s="34" t="s">
        <v>44</v>
      </c>
      <c r="C32" s="18"/>
      <c r="D32" s="115"/>
      <c r="E32" s="115"/>
      <c r="F32" s="115"/>
      <c r="G32" s="115"/>
      <c r="H32" s="115"/>
      <c r="I32" s="115"/>
    </row>
    <row r="33" spans="1:9" ht="15.75">
      <c r="A33" s="18"/>
      <c r="B33" s="34"/>
      <c r="C33" s="18"/>
      <c r="D33" s="115"/>
      <c r="E33" s="115"/>
      <c r="F33" s="115"/>
      <c r="G33" s="115"/>
      <c r="H33" s="115"/>
      <c r="I33" s="115"/>
    </row>
    <row r="34" spans="1:9" ht="15.75">
      <c r="A34" s="18"/>
      <c r="B34" s="34" t="s">
        <v>45</v>
      </c>
      <c r="C34" s="18"/>
      <c r="D34" s="115"/>
      <c r="E34" s="115"/>
      <c r="F34" s="115"/>
      <c r="G34" s="115"/>
      <c r="H34" s="115"/>
      <c r="I34" s="115"/>
    </row>
    <row r="35" spans="1:9" ht="15.75">
      <c r="A35" s="18"/>
      <c r="B35" s="34"/>
      <c r="C35" s="18"/>
      <c r="D35" s="115"/>
      <c r="E35" s="115"/>
      <c r="F35" s="115"/>
      <c r="G35" s="115"/>
      <c r="H35" s="115"/>
      <c r="I35" s="115"/>
    </row>
    <row r="36" spans="1:9" ht="15.75">
      <c r="A36" s="18"/>
      <c r="B36" s="34" t="s">
        <v>46</v>
      </c>
      <c r="C36" s="18"/>
      <c r="D36" s="115"/>
      <c r="E36" s="115"/>
      <c r="F36" s="115"/>
      <c r="G36" s="115"/>
      <c r="H36" s="115"/>
      <c r="I36" s="115"/>
    </row>
    <row r="37" spans="1:9" ht="15.75">
      <c r="A37" s="18"/>
      <c r="B37" s="34"/>
      <c r="C37" s="18"/>
      <c r="D37" s="115"/>
      <c r="E37" s="115"/>
      <c r="F37" s="115"/>
      <c r="G37" s="115"/>
      <c r="H37" s="115"/>
      <c r="I37" s="115"/>
    </row>
    <row r="38" spans="1:9" ht="15.75">
      <c r="A38" s="18"/>
      <c r="B38" s="34" t="s">
        <v>47</v>
      </c>
      <c r="C38" s="18"/>
      <c r="D38" s="115"/>
      <c r="E38" s="115"/>
      <c r="F38" s="115"/>
      <c r="G38" s="115"/>
      <c r="H38" s="115"/>
      <c r="I38" s="115"/>
    </row>
    <row r="39" spans="1:9" ht="15.75">
      <c r="A39" s="18"/>
      <c r="B39" s="34"/>
      <c r="C39" s="18"/>
      <c r="D39" s="115"/>
      <c r="E39" s="115"/>
      <c r="F39" s="115"/>
      <c r="G39" s="115"/>
      <c r="H39" s="115"/>
      <c r="I39" s="115"/>
    </row>
    <row r="41" spans="1:9" ht="37.5" customHeight="1">
      <c r="A41" s="112" t="s">
        <v>170</v>
      </c>
      <c r="B41" s="112"/>
      <c r="C41" s="112"/>
      <c r="D41" s="112"/>
      <c r="E41" s="112"/>
      <c r="F41" s="112"/>
      <c r="G41" s="112"/>
      <c r="H41" s="112"/>
      <c r="I41" s="112"/>
    </row>
    <row r="42" spans="1:9" ht="25.5" customHeight="1">
      <c r="A42" s="173" t="s">
        <v>87</v>
      </c>
      <c r="B42" s="173"/>
      <c r="C42" s="173"/>
      <c r="D42" s="173"/>
      <c r="E42" s="173"/>
      <c r="F42" s="173"/>
      <c r="G42" s="173"/>
      <c r="H42" s="173"/>
      <c r="I42" s="173"/>
    </row>
    <row r="44" spans="1:9" ht="15.75">
      <c r="A44" s="18" t="s">
        <v>16</v>
      </c>
      <c r="B44" s="18"/>
      <c r="C44" s="18"/>
      <c r="D44" s="18"/>
      <c r="E44" s="103"/>
      <c r="F44" s="103"/>
      <c r="G44" s="164"/>
      <c r="H44" s="164"/>
      <c r="I44" s="18"/>
    </row>
    <row r="46" spans="1:9" ht="15.75">
      <c r="A46" s="114" t="s">
        <v>165</v>
      </c>
      <c r="B46" s="114"/>
      <c r="C46" s="114"/>
      <c r="D46" s="114"/>
      <c r="E46" s="114"/>
      <c r="F46" s="114"/>
      <c r="G46" s="114"/>
      <c r="H46" s="114"/>
      <c r="I46" s="114"/>
    </row>
    <row r="47" ht="15.75">
      <c r="I47" s="17" t="s">
        <v>18</v>
      </c>
    </row>
    <row r="48" spans="1:9" ht="15.75" customHeight="1">
      <c r="A48" s="103" t="s">
        <v>65</v>
      </c>
      <c r="B48" s="103" t="s">
        <v>4</v>
      </c>
      <c r="C48" s="103" t="s">
        <v>125</v>
      </c>
      <c r="D48" s="103"/>
      <c r="E48" s="103" t="s">
        <v>134</v>
      </c>
      <c r="F48" s="103"/>
      <c r="G48" s="103"/>
      <c r="H48" s="103"/>
      <c r="I48" s="103" t="s">
        <v>171</v>
      </c>
    </row>
    <row r="49" spans="1:9" ht="120" customHeight="1">
      <c r="A49" s="103"/>
      <c r="B49" s="103"/>
      <c r="C49" s="18" t="s">
        <v>88</v>
      </c>
      <c r="D49" s="18" t="s">
        <v>89</v>
      </c>
      <c r="E49" s="103" t="s">
        <v>88</v>
      </c>
      <c r="F49" s="103"/>
      <c r="G49" s="103" t="s">
        <v>90</v>
      </c>
      <c r="H49" s="103"/>
      <c r="I49" s="103"/>
    </row>
    <row r="50" spans="1:9" ht="15.75">
      <c r="A50" s="18">
        <v>1</v>
      </c>
      <c r="B50" s="18">
        <v>2</v>
      </c>
      <c r="C50" s="18">
        <v>3</v>
      </c>
      <c r="D50" s="18">
        <v>4</v>
      </c>
      <c r="E50" s="103">
        <v>5</v>
      </c>
      <c r="F50" s="103"/>
      <c r="G50" s="137">
        <v>6</v>
      </c>
      <c r="H50" s="137"/>
      <c r="I50" s="18">
        <v>7</v>
      </c>
    </row>
    <row r="51" spans="1:9" ht="15.75">
      <c r="A51" s="18"/>
      <c r="B51" s="27"/>
      <c r="C51" s="27"/>
      <c r="D51" s="27"/>
      <c r="E51" s="103"/>
      <c r="F51" s="103"/>
      <c r="G51" s="137"/>
      <c r="H51" s="137"/>
      <c r="I51" s="27"/>
    </row>
    <row r="52" spans="1:9" ht="15.75">
      <c r="A52" s="18"/>
      <c r="B52" s="33"/>
      <c r="C52" s="27"/>
      <c r="D52" s="27"/>
      <c r="E52" s="103"/>
      <c r="F52" s="103"/>
      <c r="G52" s="137"/>
      <c r="H52" s="137"/>
      <c r="I52" s="27"/>
    </row>
    <row r="54" spans="1:9" ht="15.75">
      <c r="A54" s="114" t="s">
        <v>102</v>
      </c>
      <c r="B54" s="114"/>
      <c r="C54" s="114"/>
      <c r="D54" s="114"/>
      <c r="E54" s="114"/>
      <c r="F54" s="114"/>
      <c r="G54" s="114"/>
      <c r="H54" s="114"/>
      <c r="I54" s="114"/>
    </row>
    <row r="56" spans="1:9" ht="110.25">
      <c r="A56" s="18" t="s">
        <v>40</v>
      </c>
      <c r="B56" s="18" t="s">
        <v>4</v>
      </c>
      <c r="C56" s="18" t="s">
        <v>42</v>
      </c>
      <c r="D56" s="127" t="s">
        <v>43</v>
      </c>
      <c r="E56" s="127"/>
      <c r="F56" s="18" t="s">
        <v>128</v>
      </c>
      <c r="G56" s="18" t="s">
        <v>129</v>
      </c>
      <c r="H56" s="18" t="s">
        <v>172</v>
      </c>
      <c r="I56" s="18" t="s">
        <v>173</v>
      </c>
    </row>
    <row r="57" spans="1:9" ht="15.75">
      <c r="A57" s="18">
        <v>1</v>
      </c>
      <c r="B57" s="18">
        <v>2</v>
      </c>
      <c r="C57" s="18">
        <v>3</v>
      </c>
      <c r="D57" s="115">
        <v>4</v>
      </c>
      <c r="E57" s="115"/>
      <c r="F57" s="18">
        <v>5</v>
      </c>
      <c r="G57" s="18">
        <v>6</v>
      </c>
      <c r="H57" s="18">
        <v>7</v>
      </c>
      <c r="I57" s="18">
        <v>8</v>
      </c>
    </row>
    <row r="58" spans="1:9" ht="15.75">
      <c r="A58" s="18"/>
      <c r="B58" s="34" t="s">
        <v>44</v>
      </c>
      <c r="C58" s="18"/>
      <c r="D58" s="115"/>
      <c r="E58" s="115"/>
      <c r="F58" s="18"/>
      <c r="G58" s="18"/>
      <c r="H58" s="18"/>
      <c r="I58" s="18"/>
    </row>
    <row r="59" spans="1:9" ht="15.75">
      <c r="A59" s="18"/>
      <c r="B59" s="34"/>
      <c r="C59" s="18"/>
      <c r="D59" s="115"/>
      <c r="E59" s="115"/>
      <c r="F59" s="18"/>
      <c r="G59" s="18"/>
      <c r="H59" s="18"/>
      <c r="I59" s="18"/>
    </row>
    <row r="60" spans="1:9" ht="15.75">
      <c r="A60" s="18"/>
      <c r="B60" s="34" t="s">
        <v>45</v>
      </c>
      <c r="C60" s="18"/>
      <c r="D60" s="115"/>
      <c r="E60" s="115"/>
      <c r="F60" s="18"/>
      <c r="G60" s="18"/>
      <c r="H60" s="18"/>
      <c r="I60" s="18"/>
    </row>
    <row r="61" spans="1:9" ht="15.75">
      <c r="A61" s="18"/>
      <c r="B61" s="34"/>
      <c r="C61" s="18"/>
      <c r="D61" s="115"/>
      <c r="E61" s="115"/>
      <c r="F61" s="18"/>
      <c r="G61" s="18"/>
      <c r="H61" s="18"/>
      <c r="I61" s="18"/>
    </row>
    <row r="62" spans="1:9" ht="15.75">
      <c r="A62" s="18"/>
      <c r="B62" s="34" t="s">
        <v>46</v>
      </c>
      <c r="C62" s="18"/>
      <c r="D62" s="115"/>
      <c r="E62" s="115"/>
      <c r="F62" s="18"/>
      <c r="G62" s="18"/>
      <c r="H62" s="18"/>
      <c r="I62" s="18"/>
    </row>
    <row r="63" spans="1:9" ht="15.75">
      <c r="A63" s="18"/>
      <c r="B63" s="34"/>
      <c r="C63" s="18"/>
      <c r="D63" s="115"/>
      <c r="E63" s="115"/>
      <c r="F63" s="18"/>
      <c r="G63" s="18"/>
      <c r="H63" s="18"/>
      <c r="I63" s="18"/>
    </row>
    <row r="64" spans="1:9" ht="15.75">
      <c r="A64" s="18"/>
      <c r="B64" s="34" t="s">
        <v>47</v>
      </c>
      <c r="C64" s="18"/>
      <c r="D64" s="115"/>
      <c r="E64" s="115"/>
      <c r="F64" s="18"/>
      <c r="G64" s="18"/>
      <c r="H64" s="18"/>
      <c r="I64" s="18"/>
    </row>
    <row r="65" spans="1:9" ht="15.75">
      <c r="A65" s="18"/>
      <c r="B65" s="34"/>
      <c r="C65" s="18"/>
      <c r="D65" s="115"/>
      <c r="E65" s="115"/>
      <c r="F65" s="18"/>
      <c r="G65" s="18"/>
      <c r="H65" s="18"/>
      <c r="I65" s="18"/>
    </row>
    <row r="67" spans="1:9" ht="42" customHeight="1">
      <c r="A67" s="113" t="s">
        <v>174</v>
      </c>
      <c r="B67" s="113"/>
      <c r="C67" s="113"/>
      <c r="D67" s="113"/>
      <c r="E67" s="113"/>
      <c r="F67" s="113"/>
      <c r="G67" s="113"/>
      <c r="H67" s="113"/>
      <c r="I67" s="113"/>
    </row>
    <row r="68" spans="1:9" ht="15">
      <c r="A68" s="173" t="s">
        <v>87</v>
      </c>
      <c r="B68" s="173"/>
      <c r="C68" s="173"/>
      <c r="D68" s="173"/>
      <c r="E68" s="173"/>
      <c r="F68" s="173"/>
      <c r="G68" s="173"/>
      <c r="H68" s="173"/>
      <c r="I68" s="173"/>
    </row>
    <row r="70" spans="1:9" ht="15.75">
      <c r="A70" s="18" t="s">
        <v>16</v>
      </c>
      <c r="B70" s="18"/>
      <c r="C70" s="18"/>
      <c r="D70" s="18"/>
      <c r="E70" s="103"/>
      <c r="F70" s="103"/>
      <c r="G70" s="164"/>
      <c r="H70" s="164"/>
      <c r="I70" s="18"/>
    </row>
    <row r="74" spans="1:9" ht="15.75">
      <c r="A74" s="113" t="s">
        <v>5</v>
      </c>
      <c r="B74" s="113"/>
      <c r="C74" s="117" t="s">
        <v>10</v>
      </c>
      <c r="D74" s="117"/>
      <c r="E74" s="117"/>
      <c r="F74" s="6"/>
      <c r="G74" s="6"/>
      <c r="H74" s="117" t="s">
        <v>9</v>
      </c>
      <c r="I74" s="117"/>
    </row>
    <row r="75" spans="1:9" ht="15.75">
      <c r="A75" s="7"/>
      <c r="C75" s="110" t="s">
        <v>6</v>
      </c>
      <c r="D75" s="110"/>
      <c r="E75" s="110"/>
      <c r="F75" s="6"/>
      <c r="G75" s="6"/>
      <c r="H75" s="110" t="s">
        <v>7</v>
      </c>
      <c r="I75" s="110"/>
    </row>
    <row r="76" spans="1:9" ht="15.75">
      <c r="A76" s="112" t="s">
        <v>8</v>
      </c>
      <c r="B76" s="112"/>
      <c r="C76" s="111" t="s">
        <v>10</v>
      </c>
      <c r="D76" s="111"/>
      <c r="E76" s="111"/>
      <c r="F76" s="15"/>
      <c r="G76" s="15"/>
      <c r="H76" s="111" t="s">
        <v>9</v>
      </c>
      <c r="I76" s="111"/>
    </row>
    <row r="77" spans="1:9" ht="15.75">
      <c r="A77" s="7"/>
      <c r="B77" s="11"/>
      <c r="C77" s="110" t="s">
        <v>6</v>
      </c>
      <c r="D77" s="110"/>
      <c r="E77" s="110"/>
      <c r="F77" s="6"/>
      <c r="G77" s="6"/>
      <c r="H77" s="110" t="s">
        <v>7</v>
      </c>
      <c r="I77" s="110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A26" sqref="A26:J2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02" t="s">
        <v>0</v>
      </c>
      <c r="I1" s="102"/>
      <c r="J1" s="102"/>
    </row>
    <row r="2" spans="3:10" ht="15.75" customHeight="1">
      <c r="C2" s="6"/>
      <c r="D2" s="6"/>
      <c r="E2" s="6"/>
      <c r="F2" s="6"/>
      <c r="G2" s="6"/>
      <c r="H2" s="102" t="s">
        <v>1</v>
      </c>
      <c r="I2" s="102"/>
      <c r="J2" s="102"/>
    </row>
    <row r="3" spans="3:10" ht="15.75" customHeight="1">
      <c r="C3" s="6"/>
      <c r="D3" s="6"/>
      <c r="E3" s="6"/>
      <c r="F3" s="6"/>
      <c r="G3" s="6"/>
      <c r="H3" s="102" t="s">
        <v>2</v>
      </c>
      <c r="I3" s="102"/>
      <c r="J3" s="102"/>
    </row>
    <row r="4" spans="1:10" ht="15.75">
      <c r="A4" s="1"/>
      <c r="B4" s="1"/>
      <c r="C4" s="6"/>
      <c r="D4" s="6"/>
      <c r="E4" s="6"/>
      <c r="F4" s="6"/>
      <c r="G4" s="6"/>
      <c r="H4" s="102" t="s">
        <v>11</v>
      </c>
      <c r="I4" s="102"/>
      <c r="J4" s="102"/>
    </row>
    <row r="5" spans="1:10" ht="15.75">
      <c r="A5" s="6"/>
      <c r="B5" s="6"/>
      <c r="C5" s="6"/>
      <c r="D5" s="6"/>
      <c r="E5" s="6"/>
      <c r="F5" s="6"/>
      <c r="G5" s="6"/>
      <c r="H5" s="102" t="s">
        <v>13</v>
      </c>
      <c r="I5" s="102"/>
      <c r="J5" s="102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01" t="s">
        <v>137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22" t="s">
        <v>175</v>
      </c>
      <c r="B10" s="122"/>
      <c r="C10" s="122"/>
      <c r="D10" s="122"/>
      <c r="E10" s="122"/>
      <c r="F10" s="122"/>
      <c r="G10" s="119">
        <v>12</v>
      </c>
      <c r="H10" s="119"/>
      <c r="I10" s="120">
        <v>26381695</v>
      </c>
      <c r="J10" s="120"/>
    </row>
    <row r="11" spans="1:10" ht="34.5" customHeight="1">
      <c r="A11" s="116" t="s">
        <v>20</v>
      </c>
      <c r="B11" s="116"/>
      <c r="C11" s="116"/>
      <c r="D11" s="116"/>
      <c r="E11" s="116"/>
      <c r="F11" s="116"/>
      <c r="G11" s="105" t="s">
        <v>106</v>
      </c>
      <c r="H11" s="105"/>
      <c r="I11" s="105" t="s">
        <v>104</v>
      </c>
      <c r="J11" s="105"/>
    </row>
    <row r="12" spans="1:10" ht="18.75" customHeight="1">
      <c r="A12" s="9"/>
      <c r="B12" s="40"/>
      <c r="C12" s="9"/>
      <c r="D12" s="9"/>
      <c r="E12" s="9"/>
      <c r="F12" s="9"/>
      <c r="G12" s="44"/>
      <c r="H12" s="44"/>
      <c r="I12" s="44"/>
      <c r="J12" s="44"/>
    </row>
    <row r="13" spans="1:10" ht="18.75" customHeight="1">
      <c r="A13" s="122" t="s">
        <v>213</v>
      </c>
      <c r="B13" s="122"/>
      <c r="C13" s="122"/>
      <c r="D13" s="122"/>
      <c r="E13" s="122"/>
      <c r="F13" s="122"/>
      <c r="G13" s="119">
        <v>121</v>
      </c>
      <c r="H13" s="119"/>
      <c r="I13" s="120">
        <v>26381695</v>
      </c>
      <c r="J13" s="120"/>
    </row>
    <row r="14" spans="1:10" ht="66.75" customHeight="1">
      <c r="A14" s="116" t="s">
        <v>22</v>
      </c>
      <c r="B14" s="116"/>
      <c r="C14" s="116"/>
      <c r="D14" s="116"/>
      <c r="E14" s="116"/>
      <c r="F14" s="116"/>
      <c r="G14" s="105" t="s">
        <v>116</v>
      </c>
      <c r="H14" s="105"/>
      <c r="I14" s="105" t="s">
        <v>104</v>
      </c>
      <c r="J14" s="105"/>
    </row>
    <row r="15" spans="1:10" ht="48.75" customHeight="1">
      <c r="A15" s="122" t="s">
        <v>176</v>
      </c>
      <c r="B15" s="122"/>
      <c r="C15" s="126" t="s">
        <v>177</v>
      </c>
      <c r="D15" s="126"/>
      <c r="E15" s="119" t="s">
        <v>178</v>
      </c>
      <c r="F15" s="119"/>
      <c r="G15" s="124" t="s">
        <v>179</v>
      </c>
      <c r="H15" s="124"/>
      <c r="I15" s="125">
        <v>22564000000</v>
      </c>
      <c r="J15" s="125"/>
    </row>
    <row r="16" spans="1:10" ht="66.75" customHeight="1">
      <c r="A16" s="110" t="s">
        <v>118</v>
      </c>
      <c r="B16" s="110"/>
      <c r="C16" s="110" t="s">
        <v>119</v>
      </c>
      <c r="D16" s="110"/>
      <c r="E16" s="110" t="s">
        <v>120</v>
      </c>
      <c r="F16" s="110"/>
      <c r="G16" s="105" t="s">
        <v>117</v>
      </c>
      <c r="H16" s="105"/>
      <c r="I16" s="105" t="s">
        <v>105</v>
      </c>
      <c r="J16" s="105"/>
    </row>
    <row r="17" spans="1:10" ht="21.75" customHeight="1">
      <c r="A17" s="9"/>
      <c r="B17" s="40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104" t="s">
        <v>138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04" t="s">
        <v>92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45" customHeight="1">
      <c r="A21" s="123" t="s">
        <v>180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21.75" customHeight="1">
      <c r="A22" s="104" t="s">
        <v>93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21.75" customHeight="1">
      <c r="A23" s="52" t="s">
        <v>181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30.75" customHeight="1">
      <c r="A24" s="52" t="s">
        <v>182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21.75" customHeight="1">
      <c r="A25" s="104" t="s">
        <v>94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82.5" customHeight="1">
      <c r="A26" s="121" t="s">
        <v>243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2" ht="15.75">
      <c r="A27" s="2"/>
      <c r="B27" s="2"/>
    </row>
    <row r="29" spans="1:2" ht="15.75">
      <c r="A29" s="2"/>
      <c r="B29" s="2"/>
    </row>
  </sheetData>
  <sheetProtection/>
  <mergeCells count="34"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G11:H11"/>
    <mergeCell ref="A26:J26"/>
    <mergeCell ref="A22:J22"/>
    <mergeCell ref="A13:F13"/>
    <mergeCell ref="A10:F10"/>
    <mergeCell ref="A11:F11"/>
    <mergeCell ref="A18:J18"/>
    <mergeCell ref="A25:J25"/>
    <mergeCell ref="A14:F14"/>
    <mergeCell ref="A20:J20"/>
    <mergeCell ref="A21:J21"/>
    <mergeCell ref="G10:H10"/>
    <mergeCell ref="A7:J7"/>
    <mergeCell ref="H1:J1"/>
    <mergeCell ref="H2:J2"/>
    <mergeCell ref="H3:J3"/>
    <mergeCell ref="H4:J4"/>
    <mergeCell ref="H5:J5"/>
    <mergeCell ref="I10:J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4">
      <selection activeCell="C23" sqref="C23:D23"/>
    </sheetView>
  </sheetViews>
  <sheetFormatPr defaultColWidth="9.140625" defaultRowHeight="15"/>
  <cols>
    <col min="1" max="1" width="10.7109375" style="0" customWidth="1"/>
    <col min="2" max="2" width="23.281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4" t="s">
        <v>95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ht="10.5" customHeight="1"/>
    <row r="3" spans="1:13" ht="15.75">
      <c r="A3" s="104" t="s">
        <v>139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ht="15.75">
      <c r="N4" s="49" t="s">
        <v>18</v>
      </c>
    </row>
    <row r="5" spans="1:14" ht="15.75" customHeight="1">
      <c r="A5" s="103" t="s">
        <v>23</v>
      </c>
      <c r="B5" s="103" t="s">
        <v>4</v>
      </c>
      <c r="C5" s="103" t="s">
        <v>131</v>
      </c>
      <c r="D5" s="103"/>
      <c r="E5" s="103"/>
      <c r="F5" s="103"/>
      <c r="G5" s="103" t="s">
        <v>132</v>
      </c>
      <c r="H5" s="103"/>
      <c r="I5" s="103"/>
      <c r="J5" s="103"/>
      <c r="K5" s="103" t="s">
        <v>133</v>
      </c>
      <c r="L5" s="103"/>
      <c r="M5" s="103"/>
      <c r="N5" s="103"/>
    </row>
    <row r="6" spans="1:14" ht="54.75" customHeight="1">
      <c r="A6" s="103"/>
      <c r="B6" s="103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53.25" customHeight="1">
      <c r="A8" s="18"/>
      <c r="B8" s="19" t="s">
        <v>27</v>
      </c>
      <c r="C8" s="78">
        <f>'Форма 2022-2 П.6'!C10</f>
        <v>499512.72</v>
      </c>
      <c r="D8" s="18" t="s">
        <v>28</v>
      </c>
      <c r="E8" s="18" t="s">
        <v>28</v>
      </c>
      <c r="F8" s="78">
        <f>C8</f>
        <v>499512.72</v>
      </c>
      <c r="G8" s="78">
        <f>'Форма 2022-2 П.6'!G10</f>
        <v>550000</v>
      </c>
      <c r="H8" s="18" t="s">
        <v>28</v>
      </c>
      <c r="I8" s="18" t="s">
        <v>28</v>
      </c>
      <c r="J8" s="78">
        <f>G8</f>
        <v>550000</v>
      </c>
      <c r="K8" s="78">
        <f>'Форма 2022-2 П.6'!K10</f>
        <v>16700000</v>
      </c>
      <c r="L8" s="18" t="s">
        <v>28</v>
      </c>
      <c r="M8" s="18" t="s">
        <v>28</v>
      </c>
      <c r="N8" s="78">
        <f>K8</f>
        <v>16700000</v>
      </c>
    </row>
    <row r="9" spans="1:14" ht="84.75" customHeight="1">
      <c r="A9" s="18"/>
      <c r="B9" s="19" t="s">
        <v>30</v>
      </c>
      <c r="C9" s="18" t="s">
        <v>28</v>
      </c>
      <c r="D9" s="18"/>
      <c r="E9" s="18"/>
      <c r="F9" s="18"/>
      <c r="G9" s="18" t="s">
        <v>28</v>
      </c>
      <c r="H9" s="18"/>
      <c r="I9" s="18"/>
      <c r="J9" s="18"/>
      <c r="K9" s="18" t="s">
        <v>28</v>
      </c>
      <c r="L9" s="18"/>
      <c r="M9" s="18"/>
      <c r="N9" s="18"/>
    </row>
    <row r="10" spans="1:14" ht="69" customHeight="1">
      <c r="A10" s="18"/>
      <c r="B10" s="19" t="s">
        <v>31</v>
      </c>
      <c r="C10" s="18" t="s">
        <v>28</v>
      </c>
      <c r="D10" s="78">
        <f>'Форма 2022-2 П.6'!D10</f>
        <v>22533940.11</v>
      </c>
      <c r="E10" s="78">
        <f>D10</f>
        <v>22533940.11</v>
      </c>
      <c r="F10" s="78">
        <f>D10</f>
        <v>22533940.11</v>
      </c>
      <c r="G10" s="18" t="s">
        <v>28</v>
      </c>
      <c r="H10" s="78">
        <f>'Форма 2022-2 П.6'!H9</f>
        <v>13068461</v>
      </c>
      <c r="I10" s="78">
        <f>H10</f>
        <v>13068461</v>
      </c>
      <c r="J10" s="78">
        <f>H10</f>
        <v>13068461</v>
      </c>
      <c r="K10" s="18" t="s">
        <v>28</v>
      </c>
      <c r="L10" s="78">
        <f>'Форма 2022-2 П.6'!L10</f>
        <v>18500000</v>
      </c>
      <c r="M10" s="78">
        <f>L10</f>
        <v>18500000</v>
      </c>
      <c r="N10" s="78">
        <f>L10</f>
        <v>18500000</v>
      </c>
    </row>
    <row r="11" spans="1:14" ht="47.25">
      <c r="A11" s="18"/>
      <c r="B11" s="19" t="s">
        <v>29</v>
      </c>
      <c r="C11" s="18" t="s">
        <v>28</v>
      </c>
      <c r="D11" s="18"/>
      <c r="E11" s="18"/>
      <c r="F11" s="18"/>
      <c r="G11" s="18" t="s">
        <v>28</v>
      </c>
      <c r="H11" s="18"/>
      <c r="I11" s="18"/>
      <c r="J11" s="18"/>
      <c r="K11" s="18" t="s">
        <v>28</v>
      </c>
      <c r="L11" s="18"/>
      <c r="M11" s="18"/>
      <c r="N11" s="18"/>
    </row>
    <row r="12" spans="1:14" ht="15.75">
      <c r="A12" s="18"/>
      <c r="B12" s="18" t="s">
        <v>16</v>
      </c>
      <c r="C12" s="78">
        <f>C8</f>
        <v>499512.72</v>
      </c>
      <c r="D12" s="78">
        <f>D10</f>
        <v>22533940.11</v>
      </c>
      <c r="E12" s="78">
        <f>E10</f>
        <v>22533940.11</v>
      </c>
      <c r="F12" s="78">
        <f>F8+F10</f>
        <v>23033452.83</v>
      </c>
      <c r="G12" s="78">
        <f>G8</f>
        <v>550000</v>
      </c>
      <c r="H12" s="78">
        <f>H10</f>
        <v>13068461</v>
      </c>
      <c r="I12" s="78">
        <f>I10</f>
        <v>13068461</v>
      </c>
      <c r="J12" s="78">
        <f>J8+J10</f>
        <v>13618461</v>
      </c>
      <c r="K12" s="78">
        <f>K8</f>
        <v>16700000</v>
      </c>
      <c r="L12" s="78">
        <f>L10</f>
        <v>18500000</v>
      </c>
      <c r="M12" s="78">
        <f>M10</f>
        <v>18500000</v>
      </c>
      <c r="N12" s="78">
        <f>N8+N10</f>
        <v>35200000</v>
      </c>
    </row>
    <row r="14" spans="1:13" ht="15.75">
      <c r="A14" s="104" t="s">
        <v>140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ht="15.75">
      <c r="N15" s="49" t="s">
        <v>18</v>
      </c>
    </row>
    <row r="16" spans="1:14" ht="15" customHeight="1">
      <c r="A16" s="103" t="s">
        <v>23</v>
      </c>
      <c r="B16" s="103" t="s">
        <v>4</v>
      </c>
      <c r="C16" s="128" t="s">
        <v>125</v>
      </c>
      <c r="D16" s="128"/>
      <c r="E16" s="128"/>
      <c r="F16" s="128"/>
      <c r="G16" s="128"/>
      <c r="H16" s="128"/>
      <c r="I16" s="134" t="s">
        <v>134</v>
      </c>
      <c r="J16" s="135"/>
      <c r="K16" s="135"/>
      <c r="L16" s="135"/>
      <c r="M16" s="135"/>
      <c r="N16" s="136"/>
    </row>
    <row r="17" spans="1:14" ht="15" customHeight="1">
      <c r="A17" s="103"/>
      <c r="B17" s="103"/>
      <c r="C17" s="127" t="s">
        <v>24</v>
      </c>
      <c r="D17" s="127"/>
      <c r="E17" s="127" t="s">
        <v>25</v>
      </c>
      <c r="F17" s="127"/>
      <c r="G17" s="127" t="s">
        <v>26</v>
      </c>
      <c r="H17" s="127" t="s">
        <v>33</v>
      </c>
      <c r="I17" s="127" t="s">
        <v>24</v>
      </c>
      <c r="J17" s="127"/>
      <c r="K17" s="127" t="s">
        <v>25</v>
      </c>
      <c r="L17" s="127"/>
      <c r="M17" s="127" t="s">
        <v>26</v>
      </c>
      <c r="N17" s="127" t="s">
        <v>34</v>
      </c>
    </row>
    <row r="18" spans="1:14" ht="31.5" customHeight="1">
      <c r="A18" s="103"/>
      <c r="B18" s="10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5.75">
      <c r="A19" s="18">
        <v>1</v>
      </c>
      <c r="B19" s="18">
        <v>2</v>
      </c>
      <c r="C19" s="128">
        <v>3</v>
      </c>
      <c r="D19" s="128"/>
      <c r="E19" s="128">
        <v>4</v>
      </c>
      <c r="F19" s="128"/>
      <c r="G19" s="22">
        <v>5</v>
      </c>
      <c r="H19" s="22">
        <v>6</v>
      </c>
      <c r="I19" s="128">
        <v>7</v>
      </c>
      <c r="J19" s="128"/>
      <c r="K19" s="128">
        <v>8</v>
      </c>
      <c r="L19" s="128"/>
      <c r="M19" s="22">
        <v>9</v>
      </c>
      <c r="N19" s="22">
        <v>10</v>
      </c>
    </row>
    <row r="20" spans="1:14" ht="47.25">
      <c r="A20" s="18"/>
      <c r="B20" s="19" t="s">
        <v>27</v>
      </c>
      <c r="C20" s="129">
        <f>'Форма 2022-2 П.6'!C27:D27</f>
        <v>17585100</v>
      </c>
      <c r="D20" s="115"/>
      <c r="E20" s="115" t="s">
        <v>28</v>
      </c>
      <c r="F20" s="115"/>
      <c r="G20" s="23" t="s">
        <v>28</v>
      </c>
      <c r="H20" s="74">
        <f>C20</f>
        <v>17585100</v>
      </c>
      <c r="I20" s="129">
        <f>'Форма 2022-2 П.6'!I29:J29</f>
        <v>19000000</v>
      </c>
      <c r="J20" s="115"/>
      <c r="K20" s="115" t="s">
        <v>28</v>
      </c>
      <c r="L20" s="115"/>
      <c r="M20" s="23" t="s">
        <v>28</v>
      </c>
      <c r="N20" s="74">
        <f>I20</f>
        <v>19000000</v>
      </c>
    </row>
    <row r="21" spans="1:14" ht="72.75" customHeight="1">
      <c r="A21" s="18"/>
      <c r="B21" s="19" t="s">
        <v>30</v>
      </c>
      <c r="C21" s="115" t="s">
        <v>28</v>
      </c>
      <c r="D21" s="115"/>
      <c r="E21" s="115"/>
      <c r="F21" s="115"/>
      <c r="G21" s="23"/>
      <c r="H21" s="23"/>
      <c r="I21" s="115" t="s">
        <v>28</v>
      </c>
      <c r="J21" s="115"/>
      <c r="K21" s="115"/>
      <c r="L21" s="115"/>
      <c r="M21" s="23"/>
      <c r="N21" s="23"/>
    </row>
    <row r="22" spans="1:14" ht="66" customHeight="1">
      <c r="A22" s="18"/>
      <c r="B22" s="19" t="s">
        <v>31</v>
      </c>
      <c r="C22" s="115" t="s">
        <v>28</v>
      </c>
      <c r="D22" s="115"/>
      <c r="E22" s="129">
        <f>'Форма 2022-2 П.6'!E28:F28</f>
        <v>19480500</v>
      </c>
      <c r="F22" s="115"/>
      <c r="G22" s="74">
        <f>E22</f>
        <v>19480500</v>
      </c>
      <c r="H22" s="74">
        <f>E22</f>
        <v>19480500</v>
      </c>
      <c r="I22" s="115" t="s">
        <v>28</v>
      </c>
      <c r="J22" s="115"/>
      <c r="K22" s="129">
        <f>'Форма 2022-2 П.6'!K29:L29</f>
        <v>22000000</v>
      </c>
      <c r="L22" s="115"/>
      <c r="M22" s="74">
        <f>K22</f>
        <v>22000000</v>
      </c>
      <c r="N22" s="74">
        <f>K22</f>
        <v>22000000</v>
      </c>
    </row>
    <row r="23" spans="1:14" ht="47.25">
      <c r="A23" s="18"/>
      <c r="B23" s="19" t="s">
        <v>29</v>
      </c>
      <c r="C23" s="115" t="s">
        <v>28</v>
      </c>
      <c r="D23" s="115"/>
      <c r="E23" s="115"/>
      <c r="F23" s="115"/>
      <c r="G23" s="23"/>
      <c r="H23" s="23"/>
      <c r="I23" s="115" t="s">
        <v>28</v>
      </c>
      <c r="J23" s="115"/>
      <c r="K23" s="115"/>
      <c r="L23" s="115"/>
      <c r="M23" s="23"/>
      <c r="N23" s="23"/>
    </row>
    <row r="24" spans="1:14" ht="23.25" customHeight="1">
      <c r="A24" s="18"/>
      <c r="B24" s="18" t="s">
        <v>16</v>
      </c>
      <c r="C24" s="132">
        <f>C20</f>
        <v>17585100</v>
      </c>
      <c r="D24" s="133"/>
      <c r="E24" s="130">
        <f>E22</f>
        <v>19480500</v>
      </c>
      <c r="F24" s="131"/>
      <c r="G24" s="79">
        <f>G22</f>
        <v>19480500</v>
      </c>
      <c r="H24" s="79">
        <f>H20+H22</f>
        <v>37065600</v>
      </c>
      <c r="I24" s="132">
        <f>I20</f>
        <v>19000000</v>
      </c>
      <c r="J24" s="133"/>
      <c r="K24" s="130">
        <f>K22</f>
        <v>22000000</v>
      </c>
      <c r="L24" s="131"/>
      <c r="M24" s="79">
        <f>M22</f>
        <v>22000000</v>
      </c>
      <c r="N24" s="79">
        <f>N20+N22</f>
        <v>41000000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ht="10.5" customHeight="1"/>
    <row r="3" spans="1:13" ht="15.75">
      <c r="A3" s="104" t="s">
        <v>141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ht="15.75">
      <c r="N4" s="49" t="s">
        <v>18</v>
      </c>
    </row>
    <row r="5" spans="1:14" ht="15.75" customHeight="1">
      <c r="A5" s="103" t="s">
        <v>37</v>
      </c>
      <c r="B5" s="103" t="s">
        <v>4</v>
      </c>
      <c r="C5" s="103" t="s">
        <v>131</v>
      </c>
      <c r="D5" s="103"/>
      <c r="E5" s="103"/>
      <c r="F5" s="103"/>
      <c r="G5" s="103" t="s">
        <v>132</v>
      </c>
      <c r="H5" s="103"/>
      <c r="I5" s="103"/>
      <c r="J5" s="103"/>
      <c r="K5" s="103" t="s">
        <v>133</v>
      </c>
      <c r="L5" s="103"/>
      <c r="M5" s="103"/>
      <c r="N5" s="103"/>
    </row>
    <row r="6" spans="1:14" ht="69.75" customHeight="1">
      <c r="A6" s="103"/>
      <c r="B6" s="103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47.25">
      <c r="A8" s="53">
        <v>2240</v>
      </c>
      <c r="B8" s="54" t="s">
        <v>183</v>
      </c>
      <c r="C8" s="78">
        <f>499512.72</f>
        <v>499512.72</v>
      </c>
      <c r="D8" s="78"/>
      <c r="E8" s="78"/>
      <c r="F8" s="78">
        <f>C8</f>
        <v>499512.72</v>
      </c>
      <c r="G8" s="78">
        <f>'Форма 2022-2 П.7'!G11</f>
        <v>550000</v>
      </c>
      <c r="H8" s="78"/>
      <c r="I8" s="78"/>
      <c r="J8" s="78">
        <f>G8+H8</f>
        <v>550000</v>
      </c>
      <c r="K8" s="78">
        <f>'Форма 2022-2 П.7'!K11</f>
        <v>16700000</v>
      </c>
      <c r="L8" s="78"/>
      <c r="M8" s="78"/>
      <c r="N8" s="78">
        <f>K8+L8</f>
        <v>16700000</v>
      </c>
    </row>
    <row r="9" spans="1:14" ht="47.25">
      <c r="A9" s="53">
        <v>3132</v>
      </c>
      <c r="B9" s="54" t="s">
        <v>184</v>
      </c>
      <c r="C9" s="78"/>
      <c r="D9" s="78">
        <f>22533940.11</f>
        <v>22533940.11</v>
      </c>
      <c r="E9" s="78">
        <f>D9</f>
        <v>22533940.11</v>
      </c>
      <c r="F9" s="78">
        <f>E9</f>
        <v>22533940.11</v>
      </c>
      <c r="G9" s="78"/>
      <c r="H9" s="78">
        <f>'Форма 2022-2 П.7'!H11</f>
        <v>13068461</v>
      </c>
      <c r="I9" s="78">
        <f>H9</f>
        <v>13068461</v>
      </c>
      <c r="J9" s="78">
        <f>G9+H9</f>
        <v>13068461</v>
      </c>
      <c r="K9" s="78"/>
      <c r="L9" s="78">
        <f>'Форма 2022-2 П.7'!L11</f>
        <v>18500000</v>
      </c>
      <c r="M9" s="78">
        <f>L9</f>
        <v>18500000</v>
      </c>
      <c r="N9" s="78">
        <f>L9</f>
        <v>18500000</v>
      </c>
    </row>
    <row r="10" spans="1:14" ht="15.75">
      <c r="A10" s="18"/>
      <c r="B10" s="18" t="s">
        <v>16</v>
      </c>
      <c r="C10" s="78">
        <f>C8</f>
        <v>499512.72</v>
      </c>
      <c r="D10" s="78">
        <f>D9</f>
        <v>22533940.11</v>
      </c>
      <c r="E10" s="78">
        <f>E9</f>
        <v>22533940.11</v>
      </c>
      <c r="F10" s="78">
        <f>F9+F8</f>
        <v>23033452.83</v>
      </c>
      <c r="G10" s="78">
        <f aca="true" t="shared" si="0" ref="G10:N10">G8+G9</f>
        <v>550000</v>
      </c>
      <c r="H10" s="78">
        <f t="shared" si="0"/>
        <v>13068461</v>
      </c>
      <c r="I10" s="78">
        <f t="shared" si="0"/>
        <v>13068461</v>
      </c>
      <c r="J10" s="78">
        <f t="shared" si="0"/>
        <v>13618461</v>
      </c>
      <c r="K10" s="78">
        <f t="shared" si="0"/>
        <v>16700000</v>
      </c>
      <c r="L10" s="78">
        <f t="shared" si="0"/>
        <v>18500000</v>
      </c>
      <c r="M10" s="78">
        <f t="shared" si="0"/>
        <v>18500000</v>
      </c>
      <c r="N10" s="78">
        <f t="shared" si="0"/>
        <v>35200000</v>
      </c>
    </row>
    <row r="12" spans="1:13" ht="15.75">
      <c r="A12" s="104" t="s">
        <v>142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4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9" t="s">
        <v>18</v>
      </c>
    </row>
    <row r="14" spans="1:14" ht="15.75">
      <c r="A14" s="103" t="s">
        <v>38</v>
      </c>
      <c r="B14" s="103" t="s">
        <v>4</v>
      </c>
      <c r="C14" s="103" t="s">
        <v>131</v>
      </c>
      <c r="D14" s="103"/>
      <c r="E14" s="103"/>
      <c r="F14" s="103"/>
      <c r="G14" s="103" t="s">
        <v>132</v>
      </c>
      <c r="H14" s="103"/>
      <c r="I14" s="103"/>
      <c r="J14" s="103"/>
      <c r="K14" s="103" t="s">
        <v>133</v>
      </c>
      <c r="L14" s="103"/>
      <c r="M14" s="103"/>
      <c r="N14" s="103"/>
    </row>
    <row r="15" spans="1:14" ht="69.75" customHeight="1">
      <c r="A15" s="103"/>
      <c r="B15" s="103"/>
      <c r="C15" s="18" t="s">
        <v>24</v>
      </c>
      <c r="D15" s="18" t="s">
        <v>25</v>
      </c>
      <c r="E15" s="18" t="s">
        <v>26</v>
      </c>
      <c r="F15" s="20" t="s">
        <v>33</v>
      </c>
      <c r="G15" s="18" t="s">
        <v>24</v>
      </c>
      <c r="H15" s="18" t="s">
        <v>25</v>
      </c>
      <c r="I15" s="18" t="s">
        <v>26</v>
      </c>
      <c r="J15" s="18" t="s">
        <v>32</v>
      </c>
      <c r="K15" s="18" t="s">
        <v>24</v>
      </c>
      <c r="L15" s="18" t="s">
        <v>25</v>
      </c>
      <c r="M15" s="18" t="s">
        <v>26</v>
      </c>
      <c r="N15" s="18" t="s">
        <v>35</v>
      </c>
    </row>
    <row r="16" spans="1:14" ht="15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</row>
    <row r="17" spans="1:14" ht="15.7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18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 customHeight="1">
      <c r="A21" s="104" t="s">
        <v>143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"/>
    </row>
    <row r="22" ht="15.75">
      <c r="N22" s="49" t="s">
        <v>18</v>
      </c>
    </row>
    <row r="23" spans="1:14" ht="15.75">
      <c r="A23" s="103" t="s">
        <v>37</v>
      </c>
      <c r="B23" s="103" t="s">
        <v>4</v>
      </c>
      <c r="C23" s="128" t="s">
        <v>125</v>
      </c>
      <c r="D23" s="128"/>
      <c r="E23" s="128"/>
      <c r="F23" s="128"/>
      <c r="G23" s="128"/>
      <c r="H23" s="128"/>
      <c r="I23" s="134" t="s">
        <v>134</v>
      </c>
      <c r="J23" s="135"/>
      <c r="K23" s="135"/>
      <c r="L23" s="135"/>
      <c r="M23" s="135"/>
      <c r="N23" s="136"/>
    </row>
    <row r="24" spans="1:14" ht="15">
      <c r="A24" s="103"/>
      <c r="B24" s="103"/>
      <c r="C24" s="127" t="s">
        <v>24</v>
      </c>
      <c r="D24" s="127"/>
      <c r="E24" s="127" t="s">
        <v>25</v>
      </c>
      <c r="F24" s="127"/>
      <c r="G24" s="127" t="s">
        <v>26</v>
      </c>
      <c r="H24" s="127" t="s">
        <v>33</v>
      </c>
      <c r="I24" s="127" t="s">
        <v>24</v>
      </c>
      <c r="J24" s="127"/>
      <c r="K24" s="127" t="s">
        <v>25</v>
      </c>
      <c r="L24" s="127"/>
      <c r="M24" s="127" t="s">
        <v>26</v>
      </c>
      <c r="N24" s="127" t="s">
        <v>34</v>
      </c>
    </row>
    <row r="25" spans="1:14" ht="55.5" customHeight="1">
      <c r="A25" s="103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.75">
      <c r="A26" s="18">
        <v>1</v>
      </c>
      <c r="B26" s="18">
        <v>2</v>
      </c>
      <c r="C26" s="128">
        <v>3</v>
      </c>
      <c r="D26" s="128"/>
      <c r="E26" s="128">
        <v>4</v>
      </c>
      <c r="F26" s="128"/>
      <c r="G26" s="22">
        <v>5</v>
      </c>
      <c r="H26" s="22">
        <v>6</v>
      </c>
      <c r="I26" s="128">
        <v>7</v>
      </c>
      <c r="J26" s="128"/>
      <c r="K26" s="128">
        <v>8</v>
      </c>
      <c r="L26" s="128"/>
      <c r="M26" s="22">
        <v>9</v>
      </c>
      <c r="N26" s="22">
        <v>10</v>
      </c>
    </row>
    <row r="27" spans="1:14" ht="47.25">
      <c r="A27" s="53">
        <v>2240</v>
      </c>
      <c r="B27" s="54" t="s">
        <v>183</v>
      </c>
      <c r="C27" s="129">
        <f>'Форма 2022-2 П.7'!C22:D22</f>
        <v>17585100</v>
      </c>
      <c r="D27" s="129"/>
      <c r="E27" s="129"/>
      <c r="F27" s="129"/>
      <c r="G27" s="74">
        <f>C27</f>
        <v>17585100</v>
      </c>
      <c r="H27" s="74">
        <f>C27+E27</f>
        <v>17585100</v>
      </c>
      <c r="I27" s="129">
        <f>'Форма 2022-2 П.7'!I22:J22</f>
        <v>19000000</v>
      </c>
      <c r="J27" s="129"/>
      <c r="K27" s="129"/>
      <c r="L27" s="129"/>
      <c r="M27" s="74"/>
      <c r="N27" s="74">
        <f>I27+K27</f>
        <v>19000000</v>
      </c>
    </row>
    <row r="28" spans="1:14" ht="54" customHeight="1">
      <c r="A28" s="53">
        <v>3132</v>
      </c>
      <c r="B28" s="54" t="s">
        <v>184</v>
      </c>
      <c r="C28" s="129"/>
      <c r="D28" s="129"/>
      <c r="E28" s="129">
        <f>'Форма 2022-2 П.7'!E22:F22</f>
        <v>19480500</v>
      </c>
      <c r="F28" s="129"/>
      <c r="G28" s="74">
        <f>E28</f>
        <v>19480500</v>
      </c>
      <c r="H28" s="74">
        <f>C28+E28</f>
        <v>19480500</v>
      </c>
      <c r="I28" s="129"/>
      <c r="J28" s="129"/>
      <c r="K28" s="129">
        <f>'Форма 2022-2 П.7'!K22:L22</f>
        <v>22000000</v>
      </c>
      <c r="L28" s="129"/>
      <c r="M28" s="74">
        <f>K28</f>
        <v>22000000</v>
      </c>
      <c r="N28" s="74">
        <f>I28+K28</f>
        <v>22000000</v>
      </c>
    </row>
    <row r="29" spans="1:14" ht="24" customHeight="1">
      <c r="A29" s="18"/>
      <c r="B29" s="18" t="s">
        <v>16</v>
      </c>
      <c r="C29" s="129">
        <f>C27+C28</f>
        <v>17585100</v>
      </c>
      <c r="D29" s="129"/>
      <c r="E29" s="129">
        <f>E27+E28</f>
        <v>19480500</v>
      </c>
      <c r="F29" s="129"/>
      <c r="G29" s="74">
        <f>G28+G27</f>
        <v>37065600</v>
      </c>
      <c r="H29" s="74">
        <f>C29+E29</f>
        <v>37065600</v>
      </c>
      <c r="I29" s="129">
        <f>I27+I28</f>
        <v>19000000</v>
      </c>
      <c r="J29" s="129"/>
      <c r="K29" s="129">
        <f>K27+K28</f>
        <v>22000000</v>
      </c>
      <c r="L29" s="129"/>
      <c r="M29" s="74">
        <f>M27+M28</f>
        <v>22000000</v>
      </c>
      <c r="N29" s="74">
        <f>N27+N28</f>
        <v>41000000</v>
      </c>
    </row>
    <row r="31" spans="1:14" ht="15.75" customHeight="1">
      <c r="A31" s="104" t="s">
        <v>144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"/>
    </row>
    <row r="32" ht="15.75">
      <c r="N32" s="49" t="s">
        <v>18</v>
      </c>
    </row>
    <row r="33" spans="1:14" ht="15.75">
      <c r="A33" s="103" t="s">
        <v>38</v>
      </c>
      <c r="B33" s="103" t="s">
        <v>4</v>
      </c>
      <c r="C33" s="128" t="s">
        <v>125</v>
      </c>
      <c r="D33" s="128"/>
      <c r="E33" s="128"/>
      <c r="F33" s="128"/>
      <c r="G33" s="128"/>
      <c r="H33" s="128"/>
      <c r="I33" s="134" t="s">
        <v>134</v>
      </c>
      <c r="J33" s="135"/>
      <c r="K33" s="135"/>
      <c r="L33" s="135"/>
      <c r="M33" s="135"/>
      <c r="N33" s="136"/>
    </row>
    <row r="34" spans="1:14" ht="15">
      <c r="A34" s="103"/>
      <c r="B34" s="103"/>
      <c r="C34" s="127" t="s">
        <v>24</v>
      </c>
      <c r="D34" s="127"/>
      <c r="E34" s="127" t="s">
        <v>25</v>
      </c>
      <c r="F34" s="127"/>
      <c r="G34" s="127" t="s">
        <v>26</v>
      </c>
      <c r="H34" s="127" t="s">
        <v>33</v>
      </c>
      <c r="I34" s="127" t="s">
        <v>24</v>
      </c>
      <c r="J34" s="127"/>
      <c r="K34" s="127" t="s">
        <v>25</v>
      </c>
      <c r="L34" s="127"/>
      <c r="M34" s="127" t="s">
        <v>26</v>
      </c>
      <c r="N34" s="127" t="s">
        <v>34</v>
      </c>
    </row>
    <row r="35" spans="1:14" ht="55.5" customHeight="1">
      <c r="A35" s="103"/>
      <c r="B35" s="103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4" ht="15.75">
      <c r="A36" s="18">
        <v>1</v>
      </c>
      <c r="B36" s="18">
        <v>2</v>
      </c>
      <c r="C36" s="128">
        <v>3</v>
      </c>
      <c r="D36" s="128"/>
      <c r="E36" s="128">
        <v>4</v>
      </c>
      <c r="F36" s="128"/>
      <c r="G36" s="22">
        <v>5</v>
      </c>
      <c r="H36" s="22">
        <v>6</v>
      </c>
      <c r="I36" s="128">
        <v>7</v>
      </c>
      <c r="J36" s="128"/>
      <c r="K36" s="128">
        <v>8</v>
      </c>
      <c r="L36" s="128"/>
      <c r="M36" s="22">
        <v>9</v>
      </c>
      <c r="N36" s="22">
        <v>10</v>
      </c>
    </row>
    <row r="37" spans="1:14" ht="15.75">
      <c r="A37" s="18"/>
      <c r="B37" s="19"/>
      <c r="C37" s="115"/>
      <c r="D37" s="115"/>
      <c r="E37" s="115"/>
      <c r="F37" s="115"/>
      <c r="G37" s="23"/>
      <c r="H37" s="23"/>
      <c r="I37" s="115"/>
      <c r="J37" s="115"/>
      <c r="K37" s="115"/>
      <c r="L37" s="115"/>
      <c r="M37" s="23"/>
      <c r="N37" s="23"/>
    </row>
    <row r="38" spans="1:14" ht="15.75">
      <c r="A38" s="18"/>
      <c r="B38" s="19"/>
      <c r="C38" s="115"/>
      <c r="D38" s="115"/>
      <c r="E38" s="115"/>
      <c r="F38" s="115"/>
      <c r="G38" s="23"/>
      <c r="H38" s="23"/>
      <c r="I38" s="115"/>
      <c r="J38" s="115"/>
      <c r="K38" s="115"/>
      <c r="L38" s="115"/>
      <c r="M38" s="23"/>
      <c r="N38" s="23"/>
    </row>
    <row r="39" spans="1:14" ht="15.75">
      <c r="A39" s="18"/>
      <c r="B39" s="18" t="s">
        <v>16</v>
      </c>
      <c r="C39" s="137"/>
      <c r="D39" s="137"/>
      <c r="E39" s="137"/>
      <c r="F39" s="137"/>
      <c r="G39" s="21"/>
      <c r="H39" s="21"/>
      <c r="I39" s="137"/>
      <c r="J39" s="137"/>
      <c r="K39" s="137"/>
      <c r="L39" s="137"/>
      <c r="M39" s="21"/>
      <c r="N39" s="21"/>
    </row>
  </sheetData>
  <sheetProtection/>
  <mergeCells count="72">
    <mergeCell ref="C39:D39"/>
    <mergeCell ref="E39:F39"/>
    <mergeCell ref="I39:J39"/>
    <mergeCell ref="K39:L39"/>
    <mergeCell ref="C37:D37"/>
    <mergeCell ref="E37:F37"/>
    <mergeCell ref="I37:J37"/>
    <mergeCell ref="K37:L37"/>
    <mergeCell ref="C38:D38"/>
    <mergeCell ref="E38:F38"/>
    <mergeCell ref="I38:J38"/>
    <mergeCell ref="K38:L38"/>
    <mergeCell ref="C29:D29"/>
    <mergeCell ref="C36:D36"/>
    <mergeCell ref="E36:F36"/>
    <mergeCell ref="I36:J36"/>
    <mergeCell ref="K36:L36"/>
    <mergeCell ref="A31:M31"/>
    <mergeCell ref="A33:A35"/>
    <mergeCell ref="B33:B35"/>
    <mergeCell ref="C33:H33"/>
    <mergeCell ref="I33:N33"/>
    <mergeCell ref="C34:D35"/>
    <mergeCell ref="E34:F35"/>
    <mergeCell ref="G34:G35"/>
    <mergeCell ref="H34:H35"/>
    <mergeCell ref="I34:J35"/>
    <mergeCell ref="K34:L35"/>
    <mergeCell ref="M34:M35"/>
    <mergeCell ref="N34:N35"/>
    <mergeCell ref="I26:J26"/>
    <mergeCell ref="K26:L26"/>
    <mergeCell ref="K27:L27"/>
    <mergeCell ref="E29:F29"/>
    <mergeCell ref="I29:J29"/>
    <mergeCell ref="K29:L29"/>
    <mergeCell ref="C28:D28"/>
    <mergeCell ref="E28:F28"/>
    <mergeCell ref="I28:J28"/>
    <mergeCell ref="K28:L28"/>
    <mergeCell ref="A21:M21"/>
    <mergeCell ref="C27:D27"/>
    <mergeCell ref="E27:F27"/>
    <mergeCell ref="I27:J27"/>
    <mergeCell ref="C26:D26"/>
    <mergeCell ref="E26:F26"/>
    <mergeCell ref="K24:L25"/>
    <mergeCell ref="M24:M25"/>
    <mergeCell ref="N24:N25"/>
    <mergeCell ref="A14:A15"/>
    <mergeCell ref="B14:B15"/>
    <mergeCell ref="C14:F14"/>
    <mergeCell ref="G14:J14"/>
    <mergeCell ref="K14:N14"/>
    <mergeCell ref="A12:M12"/>
    <mergeCell ref="A23:A25"/>
    <mergeCell ref="B23:B25"/>
    <mergeCell ref="C23:H23"/>
    <mergeCell ref="I23:N23"/>
    <mergeCell ref="C24:D25"/>
    <mergeCell ref="E24:F25"/>
    <mergeCell ref="G24:G25"/>
    <mergeCell ref="H24:H25"/>
    <mergeCell ref="I24:J25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2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5.28125" style="0" customWidth="1"/>
    <col min="2" max="2" width="25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ht="10.5" customHeight="1"/>
    <row r="3" spans="1:13" ht="15.75">
      <c r="A3" s="104" t="s">
        <v>145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ht="15.75">
      <c r="N4" s="49" t="s">
        <v>18</v>
      </c>
    </row>
    <row r="5" spans="1:14" ht="15.75" customHeight="1">
      <c r="A5" s="103" t="s">
        <v>40</v>
      </c>
      <c r="B5" s="103" t="s">
        <v>85</v>
      </c>
      <c r="C5" s="103" t="s">
        <v>131</v>
      </c>
      <c r="D5" s="103"/>
      <c r="E5" s="103"/>
      <c r="F5" s="103"/>
      <c r="G5" s="103" t="s">
        <v>132</v>
      </c>
      <c r="H5" s="103"/>
      <c r="I5" s="103"/>
      <c r="J5" s="103"/>
      <c r="K5" s="103" t="s">
        <v>133</v>
      </c>
      <c r="L5" s="103"/>
      <c r="M5" s="103"/>
      <c r="N5" s="103"/>
    </row>
    <row r="6" spans="1:14" ht="69.75" customHeight="1">
      <c r="A6" s="103"/>
      <c r="B6" s="103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63" customHeight="1">
      <c r="A8" s="53">
        <v>1</v>
      </c>
      <c r="B8" s="55" t="s">
        <v>185</v>
      </c>
      <c r="C8" s="78">
        <f>'Форма 2022-2 П.8'!E11</f>
        <v>499512.72</v>
      </c>
      <c r="D8" s="78">
        <f>'Форма 2022-2 П.8'!F12</f>
        <v>3435758.57</v>
      </c>
      <c r="E8" s="78">
        <f>D8</f>
        <v>3435758.57</v>
      </c>
      <c r="F8" s="78">
        <f>C8+D8</f>
        <v>3935271.29</v>
      </c>
      <c r="G8" s="78">
        <f>'Форма 2022-2 П.8'!H11</f>
        <v>550000</v>
      </c>
      <c r="H8" s="78">
        <f>'Форма 2022-2 П.8'!I12</f>
        <v>2409561</v>
      </c>
      <c r="I8" s="78">
        <f>H8</f>
        <v>2409561</v>
      </c>
      <c r="J8" s="78">
        <f>G8+H8</f>
        <v>2959561</v>
      </c>
      <c r="K8" s="78">
        <f>'Форма 2022-2 П.8'!K10</f>
        <v>700000</v>
      </c>
      <c r="L8" s="78">
        <f>'Форма 2022-2 П.8'!L10</f>
        <v>3500000</v>
      </c>
      <c r="M8" s="78">
        <f>L8</f>
        <v>3500000</v>
      </c>
      <c r="N8" s="78">
        <f>K8+L8</f>
        <v>4200000</v>
      </c>
    </row>
    <row r="9" spans="1:14" ht="96.75" customHeight="1">
      <c r="A9" s="53">
        <v>2</v>
      </c>
      <c r="B9" s="55" t="s">
        <v>226</v>
      </c>
      <c r="C9" s="83"/>
      <c r="D9" s="83">
        <f>'Форма 2022-2 П.8'!F28</f>
        <v>18549714.11</v>
      </c>
      <c r="E9" s="83">
        <f>D9</f>
        <v>18549714.11</v>
      </c>
      <c r="F9" s="83">
        <f>C9+D9</f>
        <v>18549714.11</v>
      </c>
      <c r="G9" s="83"/>
      <c r="H9" s="78">
        <f>'Форма 2022-2 П.8'!I28</f>
        <v>10658900</v>
      </c>
      <c r="I9" s="78">
        <f>H9</f>
        <v>10658900</v>
      </c>
      <c r="J9" s="78">
        <f>G9+H9</f>
        <v>10658900</v>
      </c>
      <c r="K9" s="78">
        <f>'Форма 2022-2 П.8'!K28</f>
        <v>16000000</v>
      </c>
      <c r="L9" s="78">
        <f>'Форма 2022-2 П.8'!L28</f>
        <v>15000000</v>
      </c>
      <c r="M9" s="78">
        <f>L9</f>
        <v>15000000</v>
      </c>
      <c r="N9" s="78">
        <f>K9+L9</f>
        <v>31000000</v>
      </c>
    </row>
    <row r="10" spans="1:14" ht="105.75" customHeight="1">
      <c r="A10" s="53">
        <v>3</v>
      </c>
      <c r="B10" s="55" t="s">
        <v>234</v>
      </c>
      <c r="C10" s="83"/>
      <c r="D10" s="178">
        <v>548467.43</v>
      </c>
      <c r="E10" s="83">
        <f>D10</f>
        <v>548467.43</v>
      </c>
      <c r="F10" s="83">
        <f>D10</f>
        <v>548467.43</v>
      </c>
      <c r="G10" s="83"/>
      <c r="H10" s="83"/>
      <c r="I10" s="83"/>
      <c r="J10" s="83"/>
      <c r="K10" s="83"/>
      <c r="L10" s="83"/>
      <c r="M10" s="83"/>
      <c r="N10" s="83"/>
    </row>
    <row r="11" spans="1:14" ht="21" customHeight="1">
      <c r="A11" s="18"/>
      <c r="B11" s="18" t="s">
        <v>16</v>
      </c>
      <c r="C11" s="78">
        <f aca="true" t="shared" si="0" ref="C11:N11">SUM(C8:C9)</f>
        <v>499512.72</v>
      </c>
      <c r="D11" s="78">
        <f>SUM(D8:D10)</f>
        <v>22533940.11</v>
      </c>
      <c r="E11" s="78">
        <f>SUM(E8:E10)</f>
        <v>22533940.11</v>
      </c>
      <c r="F11" s="78">
        <f t="shared" si="0"/>
        <v>22484985.4</v>
      </c>
      <c r="G11" s="78">
        <f t="shared" si="0"/>
        <v>550000</v>
      </c>
      <c r="H11" s="78">
        <f t="shared" si="0"/>
        <v>13068461</v>
      </c>
      <c r="I11" s="78">
        <f t="shared" si="0"/>
        <v>13068461</v>
      </c>
      <c r="J11" s="78">
        <f t="shared" si="0"/>
        <v>13618461</v>
      </c>
      <c r="K11" s="78">
        <f t="shared" si="0"/>
        <v>16700000</v>
      </c>
      <c r="L11" s="78">
        <f t="shared" si="0"/>
        <v>18500000</v>
      </c>
      <c r="M11" s="78">
        <f t="shared" si="0"/>
        <v>18500000</v>
      </c>
      <c r="N11" s="78">
        <f t="shared" si="0"/>
        <v>35200000</v>
      </c>
    </row>
    <row r="13" spans="1:14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customHeight="1">
      <c r="A14" s="104" t="s">
        <v>146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"/>
    </row>
    <row r="15" ht="15.75">
      <c r="N15" s="49" t="s">
        <v>18</v>
      </c>
    </row>
    <row r="16" spans="1:14" ht="15.75">
      <c r="A16" s="103" t="s">
        <v>40</v>
      </c>
      <c r="B16" s="103" t="s">
        <v>85</v>
      </c>
      <c r="C16" s="128" t="s">
        <v>125</v>
      </c>
      <c r="D16" s="128"/>
      <c r="E16" s="128"/>
      <c r="F16" s="128"/>
      <c r="G16" s="128"/>
      <c r="H16" s="128"/>
      <c r="I16" s="134" t="s">
        <v>134</v>
      </c>
      <c r="J16" s="135"/>
      <c r="K16" s="135"/>
      <c r="L16" s="135"/>
      <c r="M16" s="135"/>
      <c r="N16" s="136"/>
    </row>
    <row r="17" spans="1:14" ht="15">
      <c r="A17" s="103"/>
      <c r="B17" s="103"/>
      <c r="C17" s="127" t="s">
        <v>24</v>
      </c>
      <c r="D17" s="127"/>
      <c r="E17" s="127" t="s">
        <v>25</v>
      </c>
      <c r="F17" s="127"/>
      <c r="G17" s="127" t="s">
        <v>26</v>
      </c>
      <c r="H17" s="127" t="s">
        <v>33</v>
      </c>
      <c r="I17" s="127" t="s">
        <v>24</v>
      </c>
      <c r="J17" s="127"/>
      <c r="K17" s="127" t="s">
        <v>25</v>
      </c>
      <c r="L17" s="127"/>
      <c r="M17" s="127" t="s">
        <v>26</v>
      </c>
      <c r="N17" s="127" t="s">
        <v>34</v>
      </c>
    </row>
    <row r="18" spans="1:14" ht="55.5" customHeight="1">
      <c r="A18" s="103"/>
      <c r="B18" s="10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5.75">
      <c r="A19" s="18">
        <v>1</v>
      </c>
      <c r="B19" s="18">
        <v>2</v>
      </c>
      <c r="C19" s="128">
        <v>3</v>
      </c>
      <c r="D19" s="128"/>
      <c r="E19" s="128">
        <v>4</v>
      </c>
      <c r="F19" s="128"/>
      <c r="G19" s="22">
        <v>5</v>
      </c>
      <c r="H19" s="22">
        <v>6</v>
      </c>
      <c r="I19" s="128">
        <v>7</v>
      </c>
      <c r="J19" s="128"/>
      <c r="K19" s="128">
        <v>8</v>
      </c>
      <c r="L19" s="128"/>
      <c r="M19" s="22">
        <v>9</v>
      </c>
      <c r="N19" s="22">
        <v>10</v>
      </c>
    </row>
    <row r="20" spans="1:14" ht="62.25" customHeight="1">
      <c r="A20" s="53">
        <v>1</v>
      </c>
      <c r="B20" s="55" t="s">
        <v>185</v>
      </c>
      <c r="C20" s="129">
        <f>K8*1.053</f>
        <v>737100</v>
      </c>
      <c r="D20" s="129"/>
      <c r="E20" s="129">
        <f>L8*1.053</f>
        <v>3685500</v>
      </c>
      <c r="F20" s="129"/>
      <c r="G20" s="74">
        <f>E20</f>
        <v>3685500</v>
      </c>
      <c r="H20" s="74">
        <f>C20+E20</f>
        <v>4422600</v>
      </c>
      <c r="I20" s="129">
        <v>800000</v>
      </c>
      <c r="J20" s="129"/>
      <c r="K20" s="129">
        <v>5000000</v>
      </c>
      <c r="L20" s="129"/>
      <c r="M20" s="74">
        <f>K20</f>
        <v>5000000</v>
      </c>
      <c r="N20" s="74">
        <f>I20+K20</f>
        <v>5800000</v>
      </c>
    </row>
    <row r="21" spans="1:14" ht="94.5" customHeight="1">
      <c r="A21" s="53">
        <v>2</v>
      </c>
      <c r="B21" s="55" t="s">
        <v>226</v>
      </c>
      <c r="C21" s="129">
        <f>K9*1.053</f>
        <v>16848000</v>
      </c>
      <c r="D21" s="129"/>
      <c r="E21" s="129">
        <f>L9*1.053</f>
        <v>15794999.999999998</v>
      </c>
      <c r="F21" s="129"/>
      <c r="G21" s="74">
        <f>E21</f>
        <v>15794999.999999998</v>
      </c>
      <c r="H21" s="74">
        <f>C21+E21</f>
        <v>32643000</v>
      </c>
      <c r="I21" s="129">
        <v>18200000</v>
      </c>
      <c r="J21" s="129"/>
      <c r="K21" s="129">
        <v>17000000</v>
      </c>
      <c r="L21" s="129"/>
      <c r="M21" s="74">
        <f>K21</f>
        <v>17000000</v>
      </c>
      <c r="N21" s="74">
        <f>I21+K21</f>
        <v>35200000</v>
      </c>
    </row>
    <row r="22" spans="1:14" ht="20.25" customHeight="1">
      <c r="A22" s="18"/>
      <c r="B22" s="18" t="s">
        <v>16</v>
      </c>
      <c r="C22" s="129">
        <f>C20+C21</f>
        <v>17585100</v>
      </c>
      <c r="D22" s="129"/>
      <c r="E22" s="129">
        <f>E20+E21</f>
        <v>19480500</v>
      </c>
      <c r="F22" s="129"/>
      <c r="G22" s="74">
        <f>G20+G21</f>
        <v>19480500</v>
      </c>
      <c r="H22" s="74">
        <f>H20+H21</f>
        <v>37065600</v>
      </c>
      <c r="I22" s="129">
        <f>I20+I21</f>
        <v>19000000</v>
      </c>
      <c r="J22" s="129"/>
      <c r="K22" s="129">
        <f>K20+K21</f>
        <v>22000000</v>
      </c>
      <c r="L22" s="129"/>
      <c r="M22" s="74">
        <f>M20+M21</f>
        <v>22000000</v>
      </c>
      <c r="N22" s="74">
        <f>N20+N21</f>
        <v>41000000</v>
      </c>
    </row>
  </sheetData>
  <sheetProtection/>
  <mergeCells count="37">
    <mergeCell ref="C22:D22"/>
    <mergeCell ref="E22:F22"/>
    <mergeCell ref="I22:J22"/>
    <mergeCell ref="K22:L22"/>
    <mergeCell ref="C20:D20"/>
    <mergeCell ref="E20:F20"/>
    <mergeCell ref="I20:J20"/>
    <mergeCell ref="K20:L20"/>
    <mergeCell ref="C21:D21"/>
    <mergeCell ref="E21:F21"/>
    <mergeCell ref="I21:J21"/>
    <mergeCell ref="K21:L21"/>
    <mergeCell ref="K17:L18"/>
    <mergeCell ref="M17:M18"/>
    <mergeCell ref="N17:N18"/>
    <mergeCell ref="C19:D19"/>
    <mergeCell ref="E19:F19"/>
    <mergeCell ref="I19:J19"/>
    <mergeCell ref="K19:L19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79"/>
  <sheetViews>
    <sheetView view="pageBreakPreview" zoomScaleSheetLayoutView="100" zoomScalePageLayoutView="0" workbookViewId="0" topLeftCell="A14">
      <selection activeCell="F21" sqref="F2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20.574218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4.140625" style="0" customWidth="1"/>
  </cols>
  <sheetData>
    <row r="1" spans="1:12" ht="15.75">
      <c r="A1" s="104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0.5" customHeight="1"/>
    <row r="3" spans="1:12" ht="15.75">
      <c r="A3" s="104" t="s">
        <v>147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5.75">
      <c r="M4" s="49" t="s">
        <v>18</v>
      </c>
    </row>
    <row r="5" spans="1:13" ht="15.75" customHeight="1">
      <c r="A5" s="103" t="s">
        <v>40</v>
      </c>
      <c r="B5" s="103" t="s">
        <v>41</v>
      </c>
      <c r="C5" s="148" t="s">
        <v>42</v>
      </c>
      <c r="D5" s="148" t="s">
        <v>43</v>
      </c>
      <c r="E5" s="103" t="s">
        <v>131</v>
      </c>
      <c r="F5" s="103"/>
      <c r="G5" s="103"/>
      <c r="H5" s="103" t="s">
        <v>132</v>
      </c>
      <c r="I5" s="103"/>
      <c r="J5" s="103"/>
      <c r="K5" s="103" t="s">
        <v>133</v>
      </c>
      <c r="L5" s="103"/>
      <c r="M5" s="103"/>
    </row>
    <row r="6" spans="1:13" ht="69.75" customHeight="1">
      <c r="A6" s="103"/>
      <c r="B6" s="103"/>
      <c r="C6" s="149"/>
      <c r="D6" s="149"/>
      <c r="E6" s="18" t="s">
        <v>24</v>
      </c>
      <c r="F6" s="18" t="s">
        <v>25</v>
      </c>
      <c r="G6" s="20" t="s">
        <v>48</v>
      </c>
      <c r="H6" s="18" t="s">
        <v>24</v>
      </c>
      <c r="I6" s="18" t="s">
        <v>25</v>
      </c>
      <c r="J6" s="18" t="s">
        <v>49</v>
      </c>
      <c r="K6" s="18" t="s">
        <v>24</v>
      </c>
      <c r="L6" s="18" t="s">
        <v>25</v>
      </c>
      <c r="M6" s="18" t="s">
        <v>35</v>
      </c>
    </row>
    <row r="7" spans="1:13" ht="15.75">
      <c r="A7" s="18">
        <v>1</v>
      </c>
      <c r="B7" s="20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18.75" customHeight="1">
      <c r="A8" s="24"/>
      <c r="B8" s="140" t="s">
        <v>208</v>
      </c>
      <c r="C8" s="141"/>
      <c r="D8" s="141"/>
      <c r="E8" s="141"/>
      <c r="F8" s="141"/>
      <c r="G8" s="142"/>
      <c r="H8" s="50"/>
      <c r="I8" s="50"/>
      <c r="J8" s="50"/>
      <c r="K8" s="50"/>
      <c r="L8" s="50"/>
      <c r="M8" s="50"/>
    </row>
    <row r="9" spans="1:13" ht="15.75">
      <c r="A9" s="24"/>
      <c r="B9" s="76" t="s">
        <v>44</v>
      </c>
      <c r="C9" s="26"/>
      <c r="D9" s="19"/>
      <c r="E9" s="18"/>
      <c r="F9" s="18"/>
      <c r="G9" s="18"/>
      <c r="H9" s="18"/>
      <c r="I9" s="18"/>
      <c r="J9" s="18"/>
      <c r="K9" s="18"/>
      <c r="L9" s="18"/>
      <c r="M9" s="18"/>
    </row>
    <row r="10" spans="1:13" ht="68.25" customHeight="1">
      <c r="A10" s="24"/>
      <c r="B10" s="56" t="s">
        <v>186</v>
      </c>
      <c r="C10" s="57" t="s">
        <v>187</v>
      </c>
      <c r="D10" s="63" t="s">
        <v>244</v>
      </c>
      <c r="E10" s="78">
        <f>E11+E12</f>
        <v>499512.72</v>
      </c>
      <c r="F10" s="78">
        <f>F11+F12</f>
        <v>3435758.57</v>
      </c>
      <c r="G10" s="78">
        <f>E10+F10</f>
        <v>3935271.29</v>
      </c>
      <c r="H10" s="78">
        <f>H11+H12</f>
        <v>550000</v>
      </c>
      <c r="I10" s="78">
        <f>I11+I12</f>
        <v>2409561</v>
      </c>
      <c r="J10" s="78">
        <f>H10+I10</f>
        <v>2959561</v>
      </c>
      <c r="K10" s="78">
        <f>K11+K12</f>
        <v>700000</v>
      </c>
      <c r="L10" s="78">
        <f>L11+L12</f>
        <v>3500000</v>
      </c>
      <c r="M10" s="78">
        <f>K10+L10</f>
        <v>4200000</v>
      </c>
    </row>
    <row r="11" spans="1:13" ht="66" customHeight="1">
      <c r="A11" s="24"/>
      <c r="B11" s="56" t="s">
        <v>188</v>
      </c>
      <c r="C11" s="57" t="s">
        <v>187</v>
      </c>
      <c r="D11" s="63" t="s">
        <v>244</v>
      </c>
      <c r="E11" s="78">
        <f>499512.72</f>
        <v>499512.72</v>
      </c>
      <c r="F11" s="78"/>
      <c r="G11" s="78">
        <f aca="true" t="shared" si="0" ref="G11:G25">E11+F11</f>
        <v>499512.72</v>
      </c>
      <c r="H11" s="78">
        <v>550000</v>
      </c>
      <c r="I11" s="78"/>
      <c r="J11" s="78">
        <f aca="true" t="shared" si="1" ref="J11:J42">H11+I11</f>
        <v>550000</v>
      </c>
      <c r="K11" s="78">
        <f>700000</f>
        <v>700000</v>
      </c>
      <c r="L11" s="78"/>
      <c r="M11" s="78">
        <f>K11+L11</f>
        <v>700000</v>
      </c>
    </row>
    <row r="12" spans="1:13" ht="66" customHeight="1">
      <c r="A12" s="24"/>
      <c r="B12" s="56" t="s">
        <v>189</v>
      </c>
      <c r="C12" s="57" t="s">
        <v>187</v>
      </c>
      <c r="D12" s="63" t="s">
        <v>244</v>
      </c>
      <c r="E12" s="78"/>
      <c r="F12" s="78">
        <f>3435758.57</f>
        <v>3435758.57</v>
      </c>
      <c r="G12" s="78">
        <f t="shared" si="0"/>
        <v>3435758.57</v>
      </c>
      <c r="H12" s="78"/>
      <c r="I12" s="78">
        <v>2409561</v>
      </c>
      <c r="J12" s="78">
        <f t="shared" si="1"/>
        <v>2409561</v>
      </c>
      <c r="K12" s="78"/>
      <c r="L12" s="78">
        <v>3500000</v>
      </c>
      <c r="M12" s="78">
        <f>L12</f>
        <v>3500000</v>
      </c>
    </row>
    <row r="13" spans="1:13" ht="63">
      <c r="A13" s="24"/>
      <c r="B13" s="56" t="s">
        <v>190</v>
      </c>
      <c r="C13" s="57" t="s">
        <v>191</v>
      </c>
      <c r="D13" s="65" t="s">
        <v>205</v>
      </c>
      <c r="E13" s="50">
        <v>28</v>
      </c>
      <c r="F13" s="50"/>
      <c r="G13" s="71">
        <f t="shared" si="0"/>
        <v>28</v>
      </c>
      <c r="H13" s="50">
        <v>30</v>
      </c>
      <c r="I13" s="50"/>
      <c r="J13" s="71">
        <f t="shared" si="1"/>
        <v>30</v>
      </c>
      <c r="K13" s="50">
        <v>25</v>
      </c>
      <c r="L13" s="50"/>
      <c r="M13" s="50">
        <f>K13</f>
        <v>25</v>
      </c>
    </row>
    <row r="14" spans="1:13" ht="99" customHeight="1">
      <c r="A14" s="24"/>
      <c r="B14" s="56" t="s">
        <v>192</v>
      </c>
      <c r="C14" s="57" t="s">
        <v>191</v>
      </c>
      <c r="D14" s="65" t="s">
        <v>205</v>
      </c>
      <c r="E14" s="50"/>
      <c r="F14" s="50">
        <v>39</v>
      </c>
      <c r="G14" s="71">
        <f t="shared" si="0"/>
        <v>39</v>
      </c>
      <c r="H14" s="50"/>
      <c r="I14" s="50">
        <v>35</v>
      </c>
      <c r="J14" s="71">
        <f t="shared" si="1"/>
        <v>35</v>
      </c>
      <c r="K14" s="50"/>
      <c r="L14" s="50">
        <v>24</v>
      </c>
      <c r="M14" s="50">
        <f>L14</f>
        <v>24</v>
      </c>
    </row>
    <row r="15" spans="1:13" ht="18" customHeight="1">
      <c r="A15" s="24"/>
      <c r="B15" s="60" t="s">
        <v>45</v>
      </c>
      <c r="C15" s="57"/>
      <c r="D15" s="59"/>
      <c r="E15" s="50"/>
      <c r="F15" s="50"/>
      <c r="G15" s="71">
        <f t="shared" si="0"/>
        <v>0</v>
      </c>
      <c r="H15" s="50"/>
      <c r="I15" s="50"/>
      <c r="J15" s="71"/>
      <c r="K15" s="50"/>
      <c r="L15" s="50"/>
      <c r="M15" s="50"/>
    </row>
    <row r="16" spans="1:13" ht="94.5">
      <c r="A16" s="24"/>
      <c r="B16" s="56" t="s">
        <v>193</v>
      </c>
      <c r="C16" s="57" t="s">
        <v>191</v>
      </c>
      <c r="D16" s="59" t="s">
        <v>194</v>
      </c>
      <c r="E16" s="50">
        <v>24</v>
      </c>
      <c r="F16" s="50"/>
      <c r="G16" s="71">
        <f t="shared" si="0"/>
        <v>24</v>
      </c>
      <c r="H16" s="50">
        <v>19</v>
      </c>
      <c r="I16" s="50"/>
      <c r="J16" s="71">
        <f t="shared" si="1"/>
        <v>19</v>
      </c>
      <c r="K16" s="50">
        <v>25</v>
      </c>
      <c r="L16" s="50"/>
      <c r="M16" s="50">
        <f>K16</f>
        <v>25</v>
      </c>
    </row>
    <row r="17" spans="1:13" ht="141.75">
      <c r="A17" s="24"/>
      <c r="B17" s="56" t="s">
        <v>195</v>
      </c>
      <c r="C17" s="57" t="s">
        <v>191</v>
      </c>
      <c r="D17" s="59" t="s">
        <v>194</v>
      </c>
      <c r="E17" s="50"/>
      <c r="F17" s="50">
        <v>37</v>
      </c>
      <c r="G17" s="71">
        <f t="shared" si="0"/>
        <v>37</v>
      </c>
      <c r="H17" s="50"/>
      <c r="I17" s="50">
        <v>28</v>
      </c>
      <c r="J17" s="71">
        <f t="shared" si="1"/>
        <v>28</v>
      </c>
      <c r="K17" s="50"/>
      <c r="L17" s="50">
        <v>24</v>
      </c>
      <c r="M17" s="50">
        <f>L17</f>
        <v>24</v>
      </c>
    </row>
    <row r="18" spans="1:13" ht="126" hidden="1">
      <c r="A18" s="24"/>
      <c r="B18" s="56" t="s">
        <v>196</v>
      </c>
      <c r="C18" s="57" t="s">
        <v>191</v>
      </c>
      <c r="D18" s="59" t="s">
        <v>194</v>
      </c>
      <c r="E18" s="50"/>
      <c r="F18" s="50"/>
      <c r="G18" s="71">
        <f t="shared" si="0"/>
        <v>0</v>
      </c>
      <c r="H18" s="50"/>
      <c r="I18" s="50"/>
      <c r="J18" s="71">
        <f t="shared" si="1"/>
        <v>0</v>
      </c>
      <c r="K18" s="50"/>
      <c r="L18" s="50"/>
      <c r="M18" s="50"/>
    </row>
    <row r="19" spans="1:13" ht="18.75" customHeight="1">
      <c r="A19" s="24"/>
      <c r="B19" s="60" t="s">
        <v>46</v>
      </c>
      <c r="C19" s="57"/>
      <c r="D19" s="61"/>
      <c r="E19" s="50"/>
      <c r="F19" s="50"/>
      <c r="G19" s="71"/>
      <c r="H19" s="50"/>
      <c r="I19" s="50"/>
      <c r="J19" s="71"/>
      <c r="K19" s="50"/>
      <c r="L19" s="50"/>
      <c r="M19" s="50"/>
    </row>
    <row r="20" spans="1:13" ht="51" customHeight="1">
      <c r="A20" s="24"/>
      <c r="B20" s="62" t="s">
        <v>197</v>
      </c>
      <c r="C20" s="57" t="s">
        <v>187</v>
      </c>
      <c r="D20" s="58" t="s">
        <v>198</v>
      </c>
      <c r="E20" s="75">
        <f>E11/E16</f>
        <v>20813.03</v>
      </c>
      <c r="F20" s="75"/>
      <c r="G20" s="75">
        <f t="shared" si="0"/>
        <v>20813.03</v>
      </c>
      <c r="H20" s="75">
        <f>H11/H16</f>
        <v>28947.36842105263</v>
      </c>
      <c r="I20" s="75"/>
      <c r="J20" s="75">
        <f t="shared" si="1"/>
        <v>28947.36842105263</v>
      </c>
      <c r="K20" s="50">
        <f>K11/K16</f>
        <v>28000</v>
      </c>
      <c r="L20" s="50"/>
      <c r="M20" s="50">
        <f>K20</f>
        <v>28000</v>
      </c>
    </row>
    <row r="21" spans="1:13" ht="65.25" customHeight="1">
      <c r="A21" s="24"/>
      <c r="B21" s="62" t="s">
        <v>199</v>
      </c>
      <c r="C21" s="57" t="s">
        <v>187</v>
      </c>
      <c r="D21" s="58" t="s">
        <v>198</v>
      </c>
      <c r="E21" s="75"/>
      <c r="F21" s="78">
        <f>F12/F17</f>
        <v>92858.33972972972</v>
      </c>
      <c r="G21" s="78">
        <f t="shared" si="0"/>
        <v>92858.33972972972</v>
      </c>
      <c r="H21" s="78"/>
      <c r="I21" s="78">
        <f>I12/I17</f>
        <v>86055.75</v>
      </c>
      <c r="J21" s="78">
        <f t="shared" si="1"/>
        <v>86055.75</v>
      </c>
      <c r="K21" s="78"/>
      <c r="L21" s="78">
        <f>L12/L17</f>
        <v>145833.33333333334</v>
      </c>
      <c r="M21" s="78">
        <f>L21</f>
        <v>145833.33333333334</v>
      </c>
    </row>
    <row r="22" spans="1:13" ht="82.5" customHeight="1" hidden="1">
      <c r="A22" s="24"/>
      <c r="B22" s="62" t="s">
        <v>200</v>
      </c>
      <c r="C22" s="57" t="s">
        <v>187</v>
      </c>
      <c r="D22" s="58" t="s">
        <v>198</v>
      </c>
      <c r="E22" s="75"/>
      <c r="F22" s="75"/>
      <c r="G22" s="75">
        <f t="shared" si="0"/>
        <v>0</v>
      </c>
      <c r="H22" s="50"/>
      <c r="I22" s="50"/>
      <c r="J22" s="71">
        <f t="shared" si="1"/>
        <v>0</v>
      </c>
      <c r="K22" s="50"/>
      <c r="L22" s="50"/>
      <c r="M22" s="50"/>
    </row>
    <row r="23" spans="1:13" ht="20.25" customHeight="1">
      <c r="A23" s="24"/>
      <c r="B23" s="60" t="s">
        <v>47</v>
      </c>
      <c r="C23" s="57"/>
      <c r="D23" s="63"/>
      <c r="E23" s="50"/>
      <c r="F23" s="50"/>
      <c r="G23" s="71"/>
      <c r="H23" s="50"/>
      <c r="I23" s="50"/>
      <c r="J23" s="71"/>
      <c r="K23" s="50"/>
      <c r="L23" s="50"/>
      <c r="M23" s="50"/>
    </row>
    <row r="24" spans="1:13" ht="141.75">
      <c r="A24" s="24"/>
      <c r="B24" s="56" t="s">
        <v>201</v>
      </c>
      <c r="C24" s="57" t="s">
        <v>202</v>
      </c>
      <c r="D24" s="58" t="s">
        <v>198</v>
      </c>
      <c r="E24" s="75">
        <f>E16/E13*100</f>
        <v>85.71428571428571</v>
      </c>
      <c r="F24" s="75"/>
      <c r="G24" s="75">
        <f t="shared" si="0"/>
        <v>85.71428571428571</v>
      </c>
      <c r="H24" s="75">
        <f>H16/H13*100</f>
        <v>63.33333333333333</v>
      </c>
      <c r="I24" s="75"/>
      <c r="J24" s="75">
        <f t="shared" si="1"/>
        <v>63.33333333333333</v>
      </c>
      <c r="K24" s="75">
        <f>K16/K13*100</f>
        <v>100</v>
      </c>
      <c r="L24" s="75"/>
      <c r="M24" s="75">
        <f>K24</f>
        <v>100</v>
      </c>
    </row>
    <row r="25" spans="1:13" ht="180" customHeight="1">
      <c r="A25" s="24"/>
      <c r="B25" s="56" t="s">
        <v>203</v>
      </c>
      <c r="C25" s="57" t="s">
        <v>202</v>
      </c>
      <c r="D25" s="58" t="s">
        <v>198</v>
      </c>
      <c r="E25" s="75"/>
      <c r="F25" s="75">
        <f>F17/F14*100</f>
        <v>94.87179487179486</v>
      </c>
      <c r="G25" s="75">
        <f t="shared" si="0"/>
        <v>94.87179487179486</v>
      </c>
      <c r="H25" s="75"/>
      <c r="I25" s="75">
        <f>I17/I14*100</f>
        <v>80</v>
      </c>
      <c r="J25" s="75">
        <f t="shared" si="1"/>
        <v>80</v>
      </c>
      <c r="K25" s="75"/>
      <c r="L25" s="75">
        <f>L17/L14*100</f>
        <v>100</v>
      </c>
      <c r="M25" s="75">
        <f>L25</f>
        <v>100</v>
      </c>
    </row>
    <row r="26" spans="1:13" ht="21" customHeight="1">
      <c r="A26" s="24"/>
      <c r="B26" s="153" t="s">
        <v>219</v>
      </c>
      <c r="C26" s="154"/>
      <c r="D26" s="154"/>
      <c r="E26" s="154"/>
      <c r="F26" s="154"/>
      <c r="G26" s="154"/>
      <c r="H26" s="155"/>
      <c r="I26" s="50"/>
      <c r="J26" s="71"/>
      <c r="K26" s="50"/>
      <c r="L26" s="50"/>
      <c r="M26" s="50"/>
    </row>
    <row r="27" spans="1:13" ht="21" customHeight="1">
      <c r="A27" s="71"/>
      <c r="B27" s="76" t="s">
        <v>44</v>
      </c>
      <c r="C27" s="77"/>
      <c r="D27" s="77"/>
      <c r="E27" s="77"/>
      <c r="F27" s="77"/>
      <c r="G27" s="77"/>
      <c r="H27" s="71"/>
      <c r="I27" s="71"/>
      <c r="J27" s="71"/>
      <c r="K27" s="71"/>
      <c r="L27" s="71"/>
      <c r="M27" s="71"/>
    </row>
    <row r="28" spans="1:13" ht="63.75" customHeight="1">
      <c r="A28" s="71"/>
      <c r="B28" s="64" t="s">
        <v>186</v>
      </c>
      <c r="C28" s="57" t="s">
        <v>187</v>
      </c>
      <c r="D28" s="63" t="s">
        <v>244</v>
      </c>
      <c r="E28" s="71"/>
      <c r="F28" s="78">
        <f>18549714.11</f>
        <v>18549714.11</v>
      </c>
      <c r="G28" s="78">
        <f>F28</f>
        <v>18549714.11</v>
      </c>
      <c r="H28" s="78"/>
      <c r="I28" s="78">
        <v>10658900</v>
      </c>
      <c r="J28" s="78">
        <f t="shared" si="1"/>
        <v>10658900</v>
      </c>
      <c r="K28" s="78">
        <v>16000000</v>
      </c>
      <c r="L28" s="78">
        <v>15000000</v>
      </c>
      <c r="M28" s="78">
        <f>L28+K28</f>
        <v>31000000</v>
      </c>
    </row>
    <row r="29" spans="1:13" ht="78.75">
      <c r="A29" s="24"/>
      <c r="B29" s="64" t="s">
        <v>204</v>
      </c>
      <c r="C29" s="57" t="s">
        <v>191</v>
      </c>
      <c r="D29" s="65" t="s">
        <v>205</v>
      </c>
      <c r="E29" s="50"/>
      <c r="F29" s="50">
        <v>20</v>
      </c>
      <c r="G29" s="71">
        <f>F29</f>
        <v>20</v>
      </c>
      <c r="H29" s="50"/>
      <c r="I29" s="50">
        <v>20</v>
      </c>
      <c r="J29" s="71">
        <f t="shared" si="1"/>
        <v>20</v>
      </c>
      <c r="K29" s="50"/>
      <c r="L29" s="50">
        <v>15</v>
      </c>
      <c r="M29" s="50">
        <f>L29</f>
        <v>15</v>
      </c>
    </row>
    <row r="30" spans="1:13" ht="68.25" customHeight="1">
      <c r="A30" s="24"/>
      <c r="B30" s="56" t="s">
        <v>214</v>
      </c>
      <c r="C30" s="57" t="s">
        <v>191</v>
      </c>
      <c r="D30" s="65" t="s">
        <v>205</v>
      </c>
      <c r="E30" s="71"/>
      <c r="F30" s="71"/>
      <c r="G30" s="71"/>
      <c r="H30" s="71"/>
      <c r="I30" s="71">
        <v>7</v>
      </c>
      <c r="J30" s="71">
        <f t="shared" si="1"/>
        <v>7</v>
      </c>
      <c r="K30" s="71"/>
      <c r="L30" s="71"/>
      <c r="M30" s="71"/>
    </row>
    <row r="31" spans="1:13" ht="81" customHeight="1">
      <c r="A31" s="24"/>
      <c r="B31" s="64" t="s">
        <v>220</v>
      </c>
      <c r="C31" s="57" t="s">
        <v>191</v>
      </c>
      <c r="D31" s="65" t="s">
        <v>205</v>
      </c>
      <c r="E31" s="71"/>
      <c r="F31" s="71"/>
      <c r="G31" s="71"/>
      <c r="H31" s="71"/>
      <c r="I31" s="71"/>
      <c r="J31" s="71"/>
      <c r="K31" s="71">
        <v>114</v>
      </c>
      <c r="L31" s="71"/>
      <c r="M31" s="71">
        <f>K31</f>
        <v>114</v>
      </c>
    </row>
    <row r="32" spans="1:13" ht="18" customHeight="1">
      <c r="A32" s="24"/>
      <c r="B32" s="60" t="s">
        <v>45</v>
      </c>
      <c r="C32" s="57"/>
      <c r="D32" s="66"/>
      <c r="E32" s="50"/>
      <c r="F32" s="50"/>
      <c r="G32" s="71"/>
      <c r="H32" s="50"/>
      <c r="I32" s="50"/>
      <c r="J32" s="71"/>
      <c r="K32" s="50"/>
      <c r="L32" s="50"/>
      <c r="M32" s="50"/>
    </row>
    <row r="33" spans="1:13" ht="97.5" customHeight="1">
      <c r="A33" s="24"/>
      <c r="B33" s="56" t="s">
        <v>206</v>
      </c>
      <c r="C33" s="57" t="s">
        <v>191</v>
      </c>
      <c r="D33" s="59" t="s">
        <v>205</v>
      </c>
      <c r="E33" s="18"/>
      <c r="F33" s="18">
        <v>14</v>
      </c>
      <c r="G33" s="71">
        <f>F33</f>
        <v>14</v>
      </c>
      <c r="H33" s="18"/>
      <c r="I33" s="18">
        <v>11</v>
      </c>
      <c r="J33" s="71">
        <f t="shared" si="1"/>
        <v>11</v>
      </c>
      <c r="K33" s="18"/>
      <c r="L33" s="18">
        <v>15</v>
      </c>
      <c r="M33" s="18">
        <f>L33</f>
        <v>15</v>
      </c>
    </row>
    <row r="34" spans="1:13" ht="84" customHeight="1">
      <c r="A34" s="24"/>
      <c r="B34" s="56" t="s">
        <v>215</v>
      </c>
      <c r="C34" s="57" t="s">
        <v>191</v>
      </c>
      <c r="D34" s="59" t="s">
        <v>205</v>
      </c>
      <c r="E34" s="71"/>
      <c r="F34" s="71"/>
      <c r="G34" s="71"/>
      <c r="H34" s="71"/>
      <c r="I34" s="71">
        <v>7</v>
      </c>
      <c r="J34" s="71">
        <f t="shared" si="1"/>
        <v>7</v>
      </c>
      <c r="K34" s="71"/>
      <c r="L34" s="71"/>
      <c r="M34" s="71"/>
    </row>
    <row r="35" spans="1:13" ht="115.5" customHeight="1">
      <c r="A35" s="24"/>
      <c r="B35" s="56" t="s">
        <v>221</v>
      </c>
      <c r="C35" s="57" t="s">
        <v>191</v>
      </c>
      <c r="D35" s="59" t="s">
        <v>205</v>
      </c>
      <c r="E35" s="71"/>
      <c r="F35" s="71"/>
      <c r="G35" s="71"/>
      <c r="H35" s="71"/>
      <c r="I35" s="71"/>
      <c r="J35" s="71"/>
      <c r="K35" s="71">
        <v>114</v>
      </c>
      <c r="L35" s="71"/>
      <c r="M35" s="71">
        <f>K35</f>
        <v>114</v>
      </c>
    </row>
    <row r="36" spans="1:13" ht="15.75">
      <c r="A36" s="24"/>
      <c r="B36" s="60" t="s">
        <v>46</v>
      </c>
      <c r="C36" s="57"/>
      <c r="D36" s="57"/>
      <c r="E36" s="18"/>
      <c r="F36" s="18"/>
      <c r="G36" s="71"/>
      <c r="H36" s="18"/>
      <c r="I36" s="18"/>
      <c r="J36" s="71"/>
      <c r="K36" s="18"/>
      <c r="L36" s="18"/>
      <c r="M36" s="18"/>
    </row>
    <row r="37" spans="1:13" ht="69" customHeight="1">
      <c r="A37" s="24"/>
      <c r="B37" s="67" t="s">
        <v>207</v>
      </c>
      <c r="C37" s="57" t="s">
        <v>187</v>
      </c>
      <c r="D37" s="57" t="s">
        <v>198</v>
      </c>
      <c r="E37" s="18"/>
      <c r="F37" s="78">
        <f>F28/F33</f>
        <v>1324979.5792857143</v>
      </c>
      <c r="G37" s="78">
        <f>F37</f>
        <v>1324979.5792857143</v>
      </c>
      <c r="H37" s="78"/>
      <c r="I37" s="78">
        <f>10341900/I33</f>
        <v>940172.7272727273</v>
      </c>
      <c r="J37" s="78">
        <f t="shared" si="1"/>
        <v>940172.7272727273</v>
      </c>
      <c r="K37" s="78"/>
      <c r="L37" s="78">
        <f>L28/L33</f>
        <v>1000000</v>
      </c>
      <c r="M37" s="78">
        <f>L37</f>
        <v>1000000</v>
      </c>
    </row>
    <row r="38" spans="1:13" ht="113.25" customHeight="1">
      <c r="A38" s="24"/>
      <c r="B38" s="67" t="s">
        <v>217</v>
      </c>
      <c r="C38" s="57" t="s">
        <v>187</v>
      </c>
      <c r="D38" s="57" t="s">
        <v>198</v>
      </c>
      <c r="E38" s="71"/>
      <c r="F38" s="78"/>
      <c r="G38" s="78"/>
      <c r="H38" s="78"/>
      <c r="I38" s="78">
        <f>317000/I34</f>
        <v>45285.71428571428</v>
      </c>
      <c r="J38" s="78">
        <f>I38</f>
        <v>45285.71428571428</v>
      </c>
      <c r="K38" s="78"/>
      <c r="L38" s="78"/>
      <c r="M38" s="78"/>
    </row>
    <row r="39" spans="1:13" ht="66" customHeight="1">
      <c r="A39" s="24"/>
      <c r="B39" s="67" t="s">
        <v>239</v>
      </c>
      <c r="C39" s="57" t="s">
        <v>187</v>
      </c>
      <c r="D39" s="57" t="s">
        <v>198</v>
      </c>
      <c r="E39" s="71"/>
      <c r="F39" s="78"/>
      <c r="G39" s="78"/>
      <c r="H39" s="78"/>
      <c r="I39" s="78"/>
      <c r="J39" s="78"/>
      <c r="K39" s="78">
        <f>K28/K35</f>
        <v>140350.87719298244</v>
      </c>
      <c r="L39" s="78"/>
      <c r="M39" s="78">
        <f>K39</f>
        <v>140350.87719298244</v>
      </c>
    </row>
    <row r="40" spans="1:13" ht="15.75">
      <c r="A40" s="24"/>
      <c r="B40" s="60" t="s">
        <v>47</v>
      </c>
      <c r="C40" s="57"/>
      <c r="D40" s="57"/>
      <c r="E40" s="18"/>
      <c r="F40" s="18"/>
      <c r="G40" s="71"/>
      <c r="H40" s="18"/>
      <c r="I40" s="18"/>
      <c r="J40" s="71"/>
      <c r="K40" s="18"/>
      <c r="L40" s="18"/>
      <c r="M40" s="18"/>
    </row>
    <row r="41" spans="1:13" ht="110.25">
      <c r="A41" s="24"/>
      <c r="B41" s="56" t="s">
        <v>231</v>
      </c>
      <c r="C41" s="57" t="s">
        <v>202</v>
      </c>
      <c r="D41" s="57" t="s">
        <v>198</v>
      </c>
      <c r="E41" s="18"/>
      <c r="F41" s="18">
        <f>F33/F29*100</f>
        <v>70</v>
      </c>
      <c r="G41" s="71">
        <f>F41</f>
        <v>70</v>
      </c>
      <c r="H41" s="18"/>
      <c r="I41" s="18">
        <f>I33/I29*100</f>
        <v>55.00000000000001</v>
      </c>
      <c r="J41" s="71">
        <f t="shared" si="1"/>
        <v>55.00000000000001</v>
      </c>
      <c r="K41" s="18">
        <f>K35/K31*100</f>
        <v>100</v>
      </c>
      <c r="L41" s="71">
        <f>L33/L29*100</f>
        <v>100</v>
      </c>
      <c r="M41" s="18">
        <f>L41</f>
        <v>100</v>
      </c>
    </row>
    <row r="42" spans="1:13" ht="114" customHeight="1">
      <c r="A42" s="24"/>
      <c r="B42" s="19" t="s">
        <v>216</v>
      </c>
      <c r="C42" s="57" t="s">
        <v>202</v>
      </c>
      <c r="D42" s="57" t="s">
        <v>198</v>
      </c>
      <c r="E42" s="18"/>
      <c r="F42" s="18"/>
      <c r="G42" s="71"/>
      <c r="H42" s="18"/>
      <c r="I42" s="71">
        <f>I34/I30*100</f>
        <v>100</v>
      </c>
      <c r="J42" s="71">
        <f t="shared" si="1"/>
        <v>100</v>
      </c>
      <c r="K42" s="18"/>
      <c r="L42" s="18"/>
      <c r="M42" s="18"/>
    </row>
    <row r="43" spans="1:13" ht="114.75" customHeight="1">
      <c r="A43" s="21"/>
      <c r="B43" s="64" t="s">
        <v>232</v>
      </c>
      <c r="C43" s="57" t="s">
        <v>202</v>
      </c>
      <c r="D43" s="57" t="s">
        <v>198</v>
      </c>
      <c r="E43" s="21"/>
      <c r="F43" s="21"/>
      <c r="G43" s="21"/>
      <c r="H43" s="21"/>
      <c r="I43" s="21"/>
      <c r="J43" s="21"/>
      <c r="K43" s="21"/>
      <c r="L43" s="85">
        <f>L33/L29*100</f>
        <v>100</v>
      </c>
      <c r="M43" s="85">
        <f>L43</f>
        <v>100</v>
      </c>
    </row>
    <row r="44" spans="1:13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"/>
    </row>
    <row r="45" ht="15.75">
      <c r="M45" s="49" t="s">
        <v>18</v>
      </c>
    </row>
    <row r="46" spans="1:13" ht="19.5" customHeight="1">
      <c r="A46" s="103" t="s">
        <v>40</v>
      </c>
      <c r="B46" s="103" t="s">
        <v>41</v>
      </c>
      <c r="C46" s="103" t="s">
        <v>42</v>
      </c>
      <c r="D46" s="103" t="s">
        <v>43</v>
      </c>
      <c r="E46" s="128" t="s">
        <v>125</v>
      </c>
      <c r="F46" s="128"/>
      <c r="G46" s="128"/>
      <c r="H46" s="128"/>
      <c r="I46" s="128"/>
      <c r="J46" s="128" t="s">
        <v>134</v>
      </c>
      <c r="K46" s="128"/>
      <c r="L46" s="128"/>
      <c r="M46" s="128"/>
    </row>
    <row r="47" spans="1:13" ht="15.75" customHeight="1">
      <c r="A47" s="103"/>
      <c r="B47" s="103"/>
      <c r="C47" s="103"/>
      <c r="D47" s="103"/>
      <c r="E47" s="127" t="s">
        <v>24</v>
      </c>
      <c r="F47" s="127"/>
      <c r="G47" s="127" t="s">
        <v>25</v>
      </c>
      <c r="H47" s="127"/>
      <c r="I47" s="127" t="s">
        <v>48</v>
      </c>
      <c r="J47" s="127" t="s">
        <v>24</v>
      </c>
      <c r="K47" s="127" t="s">
        <v>25</v>
      </c>
      <c r="L47" s="127"/>
      <c r="M47" s="127" t="s">
        <v>91</v>
      </c>
    </row>
    <row r="48" spans="1:13" ht="27.75" customHeight="1">
      <c r="A48" s="103"/>
      <c r="B48" s="103"/>
      <c r="C48" s="103"/>
      <c r="D48" s="103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15.75">
      <c r="A49" s="84">
        <v>1</v>
      </c>
      <c r="B49" s="84">
        <v>2</v>
      </c>
      <c r="C49" s="84">
        <v>3</v>
      </c>
      <c r="D49" s="84">
        <v>4</v>
      </c>
      <c r="E49" s="128">
        <v>5</v>
      </c>
      <c r="F49" s="128"/>
      <c r="G49" s="128">
        <v>6</v>
      </c>
      <c r="H49" s="128"/>
      <c r="I49" s="86">
        <v>7</v>
      </c>
      <c r="J49" s="86">
        <v>8</v>
      </c>
      <c r="K49" s="128">
        <v>9</v>
      </c>
      <c r="L49" s="128"/>
      <c r="M49" s="86">
        <v>10</v>
      </c>
    </row>
    <row r="50" spans="1:13" ht="15.75" customHeight="1">
      <c r="A50" s="84"/>
      <c r="B50" s="140" t="s">
        <v>208</v>
      </c>
      <c r="C50" s="141"/>
      <c r="D50" s="141"/>
      <c r="E50" s="141"/>
      <c r="F50" s="141"/>
      <c r="G50" s="141"/>
      <c r="H50" s="142"/>
      <c r="I50" s="86"/>
      <c r="J50" s="86"/>
      <c r="K50" s="134"/>
      <c r="L50" s="136"/>
      <c r="M50" s="86"/>
    </row>
    <row r="51" spans="1:13" ht="15.75">
      <c r="A51" s="84"/>
      <c r="B51" s="76" t="s">
        <v>44</v>
      </c>
      <c r="C51" s="84"/>
      <c r="D51" s="84"/>
      <c r="E51" s="128"/>
      <c r="F51" s="128"/>
      <c r="G51" s="128"/>
      <c r="H51" s="128"/>
      <c r="I51" s="86"/>
      <c r="J51" s="86"/>
      <c r="K51" s="137"/>
      <c r="L51" s="137"/>
      <c r="M51" s="86"/>
    </row>
    <row r="52" spans="1:13" ht="31.5">
      <c r="A52" s="84"/>
      <c r="B52" s="64" t="s">
        <v>186</v>
      </c>
      <c r="C52" s="57" t="s">
        <v>187</v>
      </c>
      <c r="D52" s="57" t="s">
        <v>236</v>
      </c>
      <c r="E52" s="151">
        <f>E53</f>
        <v>737100</v>
      </c>
      <c r="F52" s="151"/>
      <c r="G52" s="151">
        <f>G54</f>
        <v>3685500</v>
      </c>
      <c r="H52" s="151"/>
      <c r="I52" s="91">
        <f>E52+G52</f>
        <v>4422600</v>
      </c>
      <c r="J52" s="91">
        <f>J53</f>
        <v>800000</v>
      </c>
      <c r="K52" s="151">
        <f>K54</f>
        <v>5000000</v>
      </c>
      <c r="L52" s="151"/>
      <c r="M52" s="91">
        <f>J52+K52</f>
        <v>5800000</v>
      </c>
    </row>
    <row r="53" spans="1:13" ht="47.25">
      <c r="A53" s="84"/>
      <c r="B53" s="64" t="s">
        <v>188</v>
      </c>
      <c r="C53" s="57" t="s">
        <v>187</v>
      </c>
      <c r="D53" s="57" t="s">
        <v>236</v>
      </c>
      <c r="E53" s="151">
        <f>K11*1.053</f>
        <v>737100</v>
      </c>
      <c r="F53" s="151"/>
      <c r="G53" s="151"/>
      <c r="H53" s="151"/>
      <c r="I53" s="91">
        <f>E53</f>
        <v>737100</v>
      </c>
      <c r="J53" s="91">
        <v>800000</v>
      </c>
      <c r="K53" s="151"/>
      <c r="L53" s="151"/>
      <c r="M53" s="91">
        <f>J53</f>
        <v>800000</v>
      </c>
    </row>
    <row r="54" spans="1:13" ht="63">
      <c r="A54" s="84"/>
      <c r="B54" s="64" t="s">
        <v>189</v>
      </c>
      <c r="C54" s="57" t="s">
        <v>187</v>
      </c>
      <c r="D54" s="57" t="s">
        <v>236</v>
      </c>
      <c r="E54" s="152"/>
      <c r="F54" s="152"/>
      <c r="G54" s="152">
        <f>L12*1.053</f>
        <v>3685500</v>
      </c>
      <c r="H54" s="152"/>
      <c r="I54" s="92">
        <f>G54</f>
        <v>3685500</v>
      </c>
      <c r="J54" s="92"/>
      <c r="K54" s="152">
        <v>5000000</v>
      </c>
      <c r="L54" s="152"/>
      <c r="M54" s="92">
        <f>K54</f>
        <v>5000000</v>
      </c>
    </row>
    <row r="55" spans="1:13" ht="63">
      <c r="A55" s="84"/>
      <c r="B55" s="64" t="s">
        <v>190</v>
      </c>
      <c r="C55" s="57" t="s">
        <v>191</v>
      </c>
      <c r="D55" s="65" t="s">
        <v>237</v>
      </c>
      <c r="E55" s="150">
        <v>26</v>
      </c>
      <c r="F55" s="150"/>
      <c r="G55" s="150"/>
      <c r="H55" s="150"/>
      <c r="I55" s="93">
        <f>E55</f>
        <v>26</v>
      </c>
      <c r="J55" s="85">
        <v>27</v>
      </c>
      <c r="K55" s="115"/>
      <c r="L55" s="115"/>
      <c r="M55" s="85">
        <f>J55</f>
        <v>27</v>
      </c>
    </row>
    <row r="56" spans="1:13" ht="94.5">
      <c r="A56" s="84"/>
      <c r="B56" s="64" t="s">
        <v>192</v>
      </c>
      <c r="C56" s="57" t="s">
        <v>191</v>
      </c>
      <c r="D56" s="65" t="s">
        <v>237</v>
      </c>
      <c r="E56" s="150"/>
      <c r="F56" s="150"/>
      <c r="G56" s="150">
        <v>25</v>
      </c>
      <c r="H56" s="150"/>
      <c r="I56" s="93">
        <f>G56</f>
        <v>25</v>
      </c>
      <c r="J56" s="85"/>
      <c r="K56" s="115">
        <v>26</v>
      </c>
      <c r="L56" s="115"/>
      <c r="M56" s="85">
        <f>K56</f>
        <v>26</v>
      </c>
    </row>
    <row r="57" spans="1:13" ht="20.25" customHeight="1">
      <c r="A57" s="84"/>
      <c r="B57" s="88" t="s">
        <v>45</v>
      </c>
      <c r="C57" s="57"/>
      <c r="D57" s="65"/>
      <c r="E57" s="115"/>
      <c r="F57" s="115"/>
      <c r="G57" s="115"/>
      <c r="H57" s="115"/>
      <c r="I57" s="85"/>
      <c r="J57" s="85"/>
      <c r="K57" s="115"/>
      <c r="L57" s="115"/>
      <c r="M57" s="85"/>
    </row>
    <row r="58" spans="1:13" ht="102" customHeight="1">
      <c r="A58" s="21"/>
      <c r="B58" s="64" t="s">
        <v>193</v>
      </c>
      <c r="C58" s="57" t="s">
        <v>191</v>
      </c>
      <c r="D58" s="65" t="s">
        <v>237</v>
      </c>
      <c r="E58" s="129">
        <f>E53/E55</f>
        <v>28350</v>
      </c>
      <c r="F58" s="129"/>
      <c r="G58" s="129"/>
      <c r="H58" s="129"/>
      <c r="I58" s="87">
        <f>E58</f>
        <v>28350</v>
      </c>
      <c r="J58" s="87">
        <f>J53/J55</f>
        <v>29629.62962962963</v>
      </c>
      <c r="K58" s="129"/>
      <c r="L58" s="129"/>
      <c r="M58" s="87">
        <f>J58</f>
        <v>29629.62962962963</v>
      </c>
    </row>
    <row r="59" spans="1:13" ht="129.75" customHeight="1">
      <c r="A59" s="21"/>
      <c r="B59" s="64" t="s">
        <v>195</v>
      </c>
      <c r="C59" s="57" t="s">
        <v>191</v>
      </c>
      <c r="D59" s="65" t="s">
        <v>237</v>
      </c>
      <c r="E59" s="129"/>
      <c r="F59" s="129"/>
      <c r="G59" s="129">
        <f>G54/G56</f>
        <v>147420</v>
      </c>
      <c r="H59" s="129"/>
      <c r="I59" s="87">
        <f>G59</f>
        <v>147420</v>
      </c>
      <c r="J59" s="87"/>
      <c r="K59" s="129">
        <f>K54/K56</f>
        <v>192307.6923076923</v>
      </c>
      <c r="L59" s="129"/>
      <c r="M59" s="87">
        <f>K59</f>
        <v>192307.6923076923</v>
      </c>
    </row>
    <row r="60" spans="1:13" ht="15.75">
      <c r="A60" s="21"/>
      <c r="B60" s="88" t="s">
        <v>46</v>
      </c>
      <c r="C60" s="57"/>
      <c r="D60" s="66"/>
      <c r="E60" s="115"/>
      <c r="F60" s="115"/>
      <c r="G60" s="115"/>
      <c r="H60" s="115"/>
      <c r="I60" s="85"/>
      <c r="J60" s="85"/>
      <c r="K60" s="115"/>
      <c r="L60" s="115"/>
      <c r="M60" s="85"/>
    </row>
    <row r="61" spans="1:13" ht="47.25">
      <c r="A61" s="21"/>
      <c r="B61" s="89" t="s">
        <v>197</v>
      </c>
      <c r="C61" s="57" t="s">
        <v>187</v>
      </c>
      <c r="D61" s="57" t="s">
        <v>198</v>
      </c>
      <c r="E61" s="115"/>
      <c r="F61" s="115"/>
      <c r="G61" s="115"/>
      <c r="H61" s="115"/>
      <c r="I61" s="85"/>
      <c r="J61" s="85"/>
      <c r="K61" s="115"/>
      <c r="L61" s="115"/>
      <c r="M61" s="85"/>
    </row>
    <row r="62" spans="1:13" ht="63">
      <c r="A62" s="21"/>
      <c r="B62" s="89" t="s">
        <v>199</v>
      </c>
      <c r="C62" s="57" t="s">
        <v>187</v>
      </c>
      <c r="D62" s="57" t="s">
        <v>198</v>
      </c>
      <c r="E62" s="115"/>
      <c r="F62" s="115"/>
      <c r="G62" s="115"/>
      <c r="H62" s="115"/>
      <c r="I62" s="85"/>
      <c r="J62" s="85"/>
      <c r="K62" s="115"/>
      <c r="L62" s="115"/>
      <c r="M62" s="85"/>
    </row>
    <row r="63" spans="1:13" ht="15.75">
      <c r="A63" s="21"/>
      <c r="B63" s="88" t="s">
        <v>47</v>
      </c>
      <c r="C63" s="57"/>
      <c r="D63" s="90"/>
      <c r="E63" s="115"/>
      <c r="F63" s="115"/>
      <c r="G63" s="115"/>
      <c r="H63" s="115"/>
      <c r="I63" s="85"/>
      <c r="J63" s="85"/>
      <c r="K63" s="115"/>
      <c r="L63" s="115"/>
      <c r="M63" s="85"/>
    </row>
    <row r="64" spans="1:13" ht="141.75">
      <c r="A64" s="21"/>
      <c r="B64" s="64" t="s">
        <v>201</v>
      </c>
      <c r="C64" s="57" t="s">
        <v>202</v>
      </c>
      <c r="D64" s="57" t="s">
        <v>198</v>
      </c>
      <c r="E64" s="115">
        <f>E55/26*100</f>
        <v>100</v>
      </c>
      <c r="F64" s="115"/>
      <c r="G64" s="115"/>
      <c r="H64" s="115"/>
      <c r="I64" s="85">
        <f>E64</f>
        <v>100</v>
      </c>
      <c r="J64" s="85">
        <f>J55/27*100</f>
        <v>100</v>
      </c>
      <c r="K64" s="115"/>
      <c r="L64" s="115"/>
      <c r="M64" s="85">
        <f>J64</f>
        <v>100</v>
      </c>
    </row>
    <row r="65" spans="1:13" ht="173.25">
      <c r="A65" s="21"/>
      <c r="B65" s="64" t="s">
        <v>203</v>
      </c>
      <c r="C65" s="57" t="s">
        <v>202</v>
      </c>
      <c r="D65" s="57" t="s">
        <v>198</v>
      </c>
      <c r="E65" s="115"/>
      <c r="F65" s="115"/>
      <c r="G65" s="115">
        <f>G56/25*100</f>
        <v>100</v>
      </c>
      <c r="H65" s="115"/>
      <c r="I65" s="85">
        <f>G65</f>
        <v>100</v>
      </c>
      <c r="J65" s="85"/>
      <c r="K65" s="115">
        <f>K56/26*100</f>
        <v>100</v>
      </c>
      <c r="L65" s="115"/>
      <c r="M65" s="85">
        <f>K65</f>
        <v>100</v>
      </c>
    </row>
    <row r="66" spans="1:13" ht="19.5" customHeight="1">
      <c r="A66" s="21"/>
      <c r="B66" s="147" t="s">
        <v>219</v>
      </c>
      <c r="C66" s="147"/>
      <c r="D66" s="147"/>
      <c r="E66" s="147"/>
      <c r="F66" s="147"/>
      <c r="G66" s="147"/>
      <c r="H66" s="147"/>
      <c r="I66" s="21"/>
      <c r="J66" s="21"/>
      <c r="K66" s="143"/>
      <c r="L66" s="144"/>
      <c r="M66" s="21"/>
    </row>
    <row r="67" spans="1:13" ht="15.75">
      <c r="A67" s="21"/>
      <c r="B67" s="76" t="s">
        <v>44</v>
      </c>
      <c r="C67" s="77"/>
      <c r="D67" s="77"/>
      <c r="E67" s="143"/>
      <c r="F67" s="144"/>
      <c r="G67" s="143"/>
      <c r="H67" s="144"/>
      <c r="I67" s="21"/>
      <c r="J67" s="21"/>
      <c r="K67" s="143"/>
      <c r="L67" s="144"/>
      <c r="M67" s="21"/>
    </row>
    <row r="68" spans="1:13" ht="31.5">
      <c r="A68" s="21"/>
      <c r="B68" s="64" t="s">
        <v>186</v>
      </c>
      <c r="C68" s="57" t="s">
        <v>187</v>
      </c>
      <c r="D68" s="57" t="s">
        <v>236</v>
      </c>
      <c r="E68" s="145">
        <f>K28*1.053</f>
        <v>16848000</v>
      </c>
      <c r="F68" s="146"/>
      <c r="G68" s="145">
        <f>L28*1.053</f>
        <v>15794999.999999998</v>
      </c>
      <c r="H68" s="146"/>
      <c r="I68" s="92">
        <f>E68+G68</f>
        <v>32643000</v>
      </c>
      <c r="J68" s="92">
        <v>18200000</v>
      </c>
      <c r="K68" s="145">
        <v>17000000</v>
      </c>
      <c r="L68" s="146"/>
      <c r="M68" s="92">
        <f>J68+K68</f>
        <v>35200000</v>
      </c>
    </row>
    <row r="69" spans="1:13" ht="78" customHeight="1">
      <c r="A69" s="21"/>
      <c r="B69" s="64" t="s">
        <v>204</v>
      </c>
      <c r="C69" s="57" t="s">
        <v>191</v>
      </c>
      <c r="D69" s="65" t="s">
        <v>237</v>
      </c>
      <c r="E69" s="106"/>
      <c r="F69" s="108"/>
      <c r="G69" s="106">
        <v>16</v>
      </c>
      <c r="H69" s="108"/>
      <c r="I69" s="85">
        <f>G69</f>
        <v>16</v>
      </c>
      <c r="J69" s="85"/>
      <c r="K69" s="106">
        <v>17</v>
      </c>
      <c r="L69" s="108"/>
      <c r="M69" s="85">
        <f>J69+K69</f>
        <v>17</v>
      </c>
    </row>
    <row r="70" spans="1:13" ht="81" customHeight="1">
      <c r="A70" s="21"/>
      <c r="B70" s="64" t="s">
        <v>220</v>
      </c>
      <c r="C70" s="57" t="s">
        <v>191</v>
      </c>
      <c r="D70" s="65" t="s">
        <v>237</v>
      </c>
      <c r="E70" s="106">
        <v>120</v>
      </c>
      <c r="F70" s="108"/>
      <c r="G70" s="106"/>
      <c r="H70" s="108"/>
      <c r="I70" s="85">
        <f>E70</f>
        <v>120</v>
      </c>
      <c r="J70" s="85">
        <v>121</v>
      </c>
      <c r="K70" s="106"/>
      <c r="L70" s="108"/>
      <c r="M70" s="85">
        <f>J70+K70</f>
        <v>121</v>
      </c>
    </row>
    <row r="71" spans="1:13" ht="18.75" customHeight="1">
      <c r="A71" s="21"/>
      <c r="B71" s="88" t="s">
        <v>45</v>
      </c>
      <c r="C71" s="57"/>
      <c r="D71" s="66"/>
      <c r="E71" s="106"/>
      <c r="F71" s="108"/>
      <c r="G71" s="106"/>
      <c r="H71" s="108"/>
      <c r="I71" s="85"/>
      <c r="J71" s="85"/>
      <c r="K71" s="106"/>
      <c r="L71" s="108"/>
      <c r="M71" s="85"/>
    </row>
    <row r="72" spans="1:13" ht="112.5" customHeight="1">
      <c r="A72" s="21"/>
      <c r="B72" s="64" t="s">
        <v>238</v>
      </c>
      <c r="C72" s="57" t="s">
        <v>191</v>
      </c>
      <c r="D72" s="65" t="s">
        <v>237</v>
      </c>
      <c r="E72" s="106"/>
      <c r="F72" s="108"/>
      <c r="G72" s="106">
        <v>16</v>
      </c>
      <c r="H72" s="108"/>
      <c r="I72" s="85">
        <f>G72</f>
        <v>16</v>
      </c>
      <c r="J72" s="85"/>
      <c r="K72" s="106">
        <f>K69</f>
        <v>17</v>
      </c>
      <c r="L72" s="108"/>
      <c r="M72" s="85">
        <f>J72+K72</f>
        <v>17</v>
      </c>
    </row>
    <row r="73" spans="1:13" ht="110.25">
      <c r="A73" s="21"/>
      <c r="B73" s="64" t="s">
        <v>221</v>
      </c>
      <c r="C73" s="57" t="s">
        <v>191</v>
      </c>
      <c r="D73" s="65" t="s">
        <v>237</v>
      </c>
      <c r="E73" s="106">
        <f>120</f>
        <v>120</v>
      </c>
      <c r="F73" s="108"/>
      <c r="G73" s="106"/>
      <c r="H73" s="108"/>
      <c r="I73" s="85">
        <f>E73</f>
        <v>120</v>
      </c>
      <c r="J73" s="85">
        <f>J70</f>
        <v>121</v>
      </c>
      <c r="K73" s="106"/>
      <c r="L73" s="108"/>
      <c r="M73" s="85">
        <f>J73+K73</f>
        <v>121</v>
      </c>
    </row>
    <row r="74" spans="1:13" ht="15.75">
      <c r="A74" s="21"/>
      <c r="B74" s="88" t="s">
        <v>46</v>
      </c>
      <c r="C74" s="57"/>
      <c r="D74" s="57"/>
      <c r="E74" s="106"/>
      <c r="F74" s="108"/>
      <c r="G74" s="106"/>
      <c r="H74" s="108"/>
      <c r="I74" s="85"/>
      <c r="J74" s="85"/>
      <c r="K74" s="106"/>
      <c r="L74" s="108"/>
      <c r="M74" s="85"/>
    </row>
    <row r="75" spans="1:13" ht="66.75" customHeight="1">
      <c r="A75" s="21"/>
      <c r="B75" s="94" t="s">
        <v>207</v>
      </c>
      <c r="C75" s="57" t="s">
        <v>187</v>
      </c>
      <c r="D75" s="57" t="s">
        <v>198</v>
      </c>
      <c r="E75" s="138"/>
      <c r="F75" s="139"/>
      <c r="G75" s="138">
        <f>G68/G72</f>
        <v>987187.4999999999</v>
      </c>
      <c r="H75" s="139"/>
      <c r="I75" s="93">
        <f>G75</f>
        <v>987187.4999999999</v>
      </c>
      <c r="J75" s="93"/>
      <c r="K75" s="138">
        <f>K68/K72</f>
        <v>1000000</v>
      </c>
      <c r="L75" s="139"/>
      <c r="M75" s="93">
        <f>K75</f>
        <v>1000000</v>
      </c>
    </row>
    <row r="76" spans="1:13" ht="67.5" customHeight="1">
      <c r="A76" s="21"/>
      <c r="B76" s="94" t="s">
        <v>239</v>
      </c>
      <c r="C76" s="57" t="s">
        <v>187</v>
      </c>
      <c r="D76" s="57" t="s">
        <v>198</v>
      </c>
      <c r="E76" s="138">
        <f>E68/E73</f>
        <v>140400</v>
      </c>
      <c r="F76" s="139"/>
      <c r="G76" s="138"/>
      <c r="H76" s="139"/>
      <c r="I76" s="93">
        <f>E76</f>
        <v>140400</v>
      </c>
      <c r="J76" s="93">
        <f>J68/J73</f>
        <v>150413.22314049586</v>
      </c>
      <c r="K76" s="138"/>
      <c r="L76" s="139"/>
      <c r="M76" s="93">
        <f>J76</f>
        <v>150413.22314049586</v>
      </c>
    </row>
    <row r="77" spans="1:13" ht="15.75">
      <c r="A77" s="21"/>
      <c r="B77" s="88" t="s">
        <v>47</v>
      </c>
      <c r="C77" s="57"/>
      <c r="D77" s="57"/>
      <c r="E77" s="106"/>
      <c r="F77" s="108"/>
      <c r="G77" s="106"/>
      <c r="H77" s="108"/>
      <c r="I77" s="85"/>
      <c r="J77" s="85"/>
      <c r="K77" s="106"/>
      <c r="L77" s="108"/>
      <c r="M77" s="85"/>
    </row>
    <row r="78" spans="1:13" ht="114" customHeight="1">
      <c r="A78" s="21"/>
      <c r="B78" s="64" t="s">
        <v>232</v>
      </c>
      <c r="C78" s="57" t="s">
        <v>202</v>
      </c>
      <c r="D78" s="57" t="s">
        <v>198</v>
      </c>
      <c r="E78" s="106"/>
      <c r="F78" s="108"/>
      <c r="G78" s="106">
        <f>G72/G69*100</f>
        <v>100</v>
      </c>
      <c r="H78" s="108"/>
      <c r="I78" s="85">
        <f>G78</f>
        <v>100</v>
      </c>
      <c r="J78" s="85"/>
      <c r="K78" s="106">
        <f>K72/K69*100</f>
        <v>100</v>
      </c>
      <c r="L78" s="108"/>
      <c r="M78" s="85">
        <f>K78</f>
        <v>100</v>
      </c>
    </row>
    <row r="79" spans="1:13" ht="114" customHeight="1">
      <c r="A79" s="21"/>
      <c r="B79" s="64" t="s">
        <v>231</v>
      </c>
      <c r="C79" s="57" t="s">
        <v>202</v>
      </c>
      <c r="D79" s="57" t="s">
        <v>198</v>
      </c>
      <c r="E79" s="106">
        <f>E73/E70*100</f>
        <v>100</v>
      </c>
      <c r="F79" s="108"/>
      <c r="G79" s="106"/>
      <c r="H79" s="108"/>
      <c r="I79" s="85">
        <f>E79</f>
        <v>100</v>
      </c>
      <c r="J79" s="85">
        <f>J73/J70*100</f>
        <v>100</v>
      </c>
      <c r="K79" s="106"/>
      <c r="L79" s="108"/>
      <c r="M79" s="85">
        <f>J79</f>
        <v>100</v>
      </c>
    </row>
  </sheetData>
  <sheetProtection/>
  <mergeCells count="116">
    <mergeCell ref="E69:F69"/>
    <mergeCell ref="K57:L57"/>
    <mergeCell ref="D5:D6"/>
    <mergeCell ref="D46:D48"/>
    <mergeCell ref="K51:L51"/>
    <mergeCell ref="K52:L52"/>
    <mergeCell ref="K53:L53"/>
    <mergeCell ref="E55:F55"/>
    <mergeCell ref="E49:F49"/>
    <mergeCell ref="E53:F53"/>
    <mergeCell ref="K47:L48"/>
    <mergeCell ref="K49:L49"/>
    <mergeCell ref="K54:L54"/>
    <mergeCell ref="B26:H26"/>
    <mergeCell ref="J47:J48"/>
    <mergeCell ref="K56:L56"/>
    <mergeCell ref="G54:H54"/>
    <mergeCell ref="G55:H55"/>
    <mergeCell ref="K55:L55"/>
    <mergeCell ref="G53:H53"/>
    <mergeCell ref="E54:F54"/>
    <mergeCell ref="E57:F57"/>
    <mergeCell ref="G57:H57"/>
    <mergeCell ref="G56:H56"/>
    <mergeCell ref="I47:I48"/>
    <mergeCell ref="G49:H49"/>
    <mergeCell ref="E56:F56"/>
    <mergeCell ref="E52:F52"/>
    <mergeCell ref="E51:F51"/>
    <mergeCell ref="G52:H52"/>
    <mergeCell ref="G51:H51"/>
    <mergeCell ref="E46:I46"/>
    <mergeCell ref="C5:C6"/>
    <mergeCell ref="G47:H48"/>
    <mergeCell ref="C46:C48"/>
    <mergeCell ref="E47:F48"/>
    <mergeCell ref="B8:G8"/>
    <mergeCell ref="A44:L44"/>
    <mergeCell ref="A46:A48"/>
    <mergeCell ref="J46:M46"/>
    <mergeCell ref="M47:M48"/>
    <mergeCell ref="E68:F68"/>
    <mergeCell ref="A1:I1"/>
    <mergeCell ref="J1:L1"/>
    <mergeCell ref="A3:L3"/>
    <mergeCell ref="A5:A6"/>
    <mergeCell ref="B5:B6"/>
    <mergeCell ref="E5:G5"/>
    <mergeCell ref="H5:J5"/>
    <mergeCell ref="K5:M5"/>
    <mergeCell ref="B46:B48"/>
    <mergeCell ref="G62:H62"/>
    <mergeCell ref="E58:F58"/>
    <mergeCell ref="E59:F59"/>
    <mergeCell ref="E60:F60"/>
    <mergeCell ref="E61:F61"/>
    <mergeCell ref="E62:F62"/>
    <mergeCell ref="K58:L58"/>
    <mergeCell ref="K59:L59"/>
    <mergeCell ref="K60:L60"/>
    <mergeCell ref="K61:L61"/>
    <mergeCell ref="K62:L62"/>
    <mergeCell ref="E63:F63"/>
    <mergeCell ref="G58:H58"/>
    <mergeCell ref="G59:H59"/>
    <mergeCell ref="G60:H60"/>
    <mergeCell ref="G61:H61"/>
    <mergeCell ref="K63:L63"/>
    <mergeCell ref="K64:L64"/>
    <mergeCell ref="K65:L65"/>
    <mergeCell ref="B66:H66"/>
    <mergeCell ref="E67:F67"/>
    <mergeCell ref="G63:H63"/>
    <mergeCell ref="G64:H64"/>
    <mergeCell ref="G65:H65"/>
    <mergeCell ref="E64:F64"/>
    <mergeCell ref="E65:F65"/>
    <mergeCell ref="E74:F74"/>
    <mergeCell ref="E75:F75"/>
    <mergeCell ref="E76:F76"/>
    <mergeCell ref="E77:F77"/>
    <mergeCell ref="E78:F78"/>
    <mergeCell ref="E70:F70"/>
    <mergeCell ref="E71:F71"/>
    <mergeCell ref="E72:F72"/>
    <mergeCell ref="E73:F73"/>
    <mergeCell ref="G75:H75"/>
    <mergeCell ref="G76:H76"/>
    <mergeCell ref="G77:H77"/>
    <mergeCell ref="E79:F79"/>
    <mergeCell ref="G67:H67"/>
    <mergeCell ref="G68:H68"/>
    <mergeCell ref="G69:H69"/>
    <mergeCell ref="G70:H70"/>
    <mergeCell ref="G71:H71"/>
    <mergeCell ref="G72:H72"/>
    <mergeCell ref="G78:H78"/>
    <mergeCell ref="G79:H79"/>
    <mergeCell ref="K66:L66"/>
    <mergeCell ref="K67:L67"/>
    <mergeCell ref="K68:L68"/>
    <mergeCell ref="K69:L69"/>
    <mergeCell ref="K70:L70"/>
    <mergeCell ref="K71:L71"/>
    <mergeCell ref="G73:H73"/>
    <mergeCell ref="G74:H74"/>
    <mergeCell ref="K76:L76"/>
    <mergeCell ref="K77:L77"/>
    <mergeCell ref="K78:L78"/>
    <mergeCell ref="K79:L79"/>
    <mergeCell ref="B50:H50"/>
    <mergeCell ref="K50:L50"/>
    <mergeCell ref="K72:L72"/>
    <mergeCell ref="K73:L73"/>
    <mergeCell ref="K74:L74"/>
    <mergeCell ref="K75:L7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5" manualBreakCount="5">
    <brk id="17" max="12" man="1"/>
    <brk id="31" max="12" man="1"/>
    <brk id="42" max="12" man="1"/>
    <brk id="59" max="12" man="1"/>
    <brk id="7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20.00390625" style="0" customWidth="1"/>
    <col min="2" max="2" width="12.28125" style="0" customWidth="1"/>
    <col min="3" max="3" width="13.0039062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3.28125" style="0" customWidth="1"/>
    <col min="9" max="9" width="13.57421875" style="0" customWidth="1"/>
    <col min="10" max="10" width="12.00390625" style="0" customWidth="1"/>
    <col min="11" max="11" width="13.140625" style="0" bestFit="1" customWidth="1"/>
  </cols>
  <sheetData>
    <row r="1" spans="1:11" ht="15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5.75">
      <c r="K2" s="49" t="s">
        <v>18</v>
      </c>
    </row>
    <row r="3" spans="1:11" ht="25.5" customHeight="1">
      <c r="A3" s="148" t="s">
        <v>4</v>
      </c>
      <c r="B3" s="103" t="s">
        <v>131</v>
      </c>
      <c r="C3" s="103"/>
      <c r="D3" s="103" t="s">
        <v>132</v>
      </c>
      <c r="E3" s="103"/>
      <c r="F3" s="103" t="s">
        <v>133</v>
      </c>
      <c r="G3" s="103"/>
      <c r="H3" s="103" t="s">
        <v>125</v>
      </c>
      <c r="I3" s="103"/>
      <c r="J3" s="103" t="s">
        <v>134</v>
      </c>
      <c r="K3" s="103"/>
    </row>
    <row r="4" spans="1:11" ht="31.5">
      <c r="A4" s="149"/>
      <c r="B4" s="18" t="s">
        <v>24</v>
      </c>
      <c r="C4" s="18" t="s">
        <v>25</v>
      </c>
      <c r="D4" s="18" t="s">
        <v>24</v>
      </c>
      <c r="E4" s="18" t="s">
        <v>25</v>
      </c>
      <c r="F4" s="18" t="s">
        <v>24</v>
      </c>
      <c r="G4" s="18" t="s">
        <v>25</v>
      </c>
      <c r="H4" s="18" t="s">
        <v>24</v>
      </c>
      <c r="I4" s="18" t="s">
        <v>25</v>
      </c>
      <c r="J4" s="18" t="s">
        <v>24</v>
      </c>
      <c r="K4" s="18" t="s">
        <v>25</v>
      </c>
    </row>
    <row r="5" spans="1:11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6">
      <c r="A9" s="18" t="s">
        <v>50</v>
      </c>
      <c r="B9" s="18" t="s">
        <v>28</v>
      </c>
      <c r="C9" s="18"/>
      <c r="D9" s="18" t="s">
        <v>28</v>
      </c>
      <c r="E9" s="18"/>
      <c r="F9" s="18" t="s">
        <v>28</v>
      </c>
      <c r="G9" s="18"/>
      <c r="H9" s="18" t="s">
        <v>28</v>
      </c>
      <c r="I9" s="18"/>
      <c r="J9" s="18" t="s">
        <v>28</v>
      </c>
      <c r="K9" s="18"/>
    </row>
    <row r="11" spans="1:11" ht="15.75">
      <c r="A11" s="104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ht="15.75">
      <c r="K12" s="1"/>
    </row>
    <row r="13" spans="1:16" ht="15.75">
      <c r="A13" s="148" t="s">
        <v>40</v>
      </c>
      <c r="B13" s="148" t="s">
        <v>53</v>
      </c>
      <c r="C13" s="103" t="s">
        <v>131</v>
      </c>
      <c r="D13" s="103"/>
      <c r="E13" s="103"/>
      <c r="F13" s="103"/>
      <c r="G13" s="103" t="s">
        <v>149</v>
      </c>
      <c r="H13" s="103"/>
      <c r="I13" s="103"/>
      <c r="J13" s="103"/>
      <c r="K13" s="103" t="s">
        <v>99</v>
      </c>
      <c r="L13" s="103"/>
      <c r="M13" s="103" t="s">
        <v>126</v>
      </c>
      <c r="N13" s="103"/>
      <c r="O13" s="103" t="s">
        <v>150</v>
      </c>
      <c r="P13" s="103"/>
    </row>
    <row r="14" spans="1:16" ht="15.75">
      <c r="A14" s="156"/>
      <c r="B14" s="156"/>
      <c r="C14" s="103" t="s">
        <v>24</v>
      </c>
      <c r="D14" s="103"/>
      <c r="E14" s="103" t="s">
        <v>25</v>
      </c>
      <c r="F14" s="103"/>
      <c r="G14" s="103" t="s">
        <v>24</v>
      </c>
      <c r="H14" s="103"/>
      <c r="I14" s="103" t="s">
        <v>25</v>
      </c>
      <c r="J14" s="103"/>
      <c r="K14" s="148" t="s">
        <v>24</v>
      </c>
      <c r="L14" s="148" t="s">
        <v>25</v>
      </c>
      <c r="M14" s="148" t="s">
        <v>24</v>
      </c>
      <c r="N14" s="148" t="s">
        <v>25</v>
      </c>
      <c r="O14" s="148" t="s">
        <v>24</v>
      </c>
      <c r="P14" s="148" t="s">
        <v>25</v>
      </c>
    </row>
    <row r="15" spans="1:16" ht="31.5">
      <c r="A15" s="149"/>
      <c r="B15" s="149"/>
      <c r="C15" s="71" t="s">
        <v>97</v>
      </c>
      <c r="D15" s="71" t="s">
        <v>98</v>
      </c>
      <c r="E15" s="71" t="s">
        <v>97</v>
      </c>
      <c r="F15" s="71" t="s">
        <v>98</v>
      </c>
      <c r="G15" s="71" t="s">
        <v>97</v>
      </c>
      <c r="H15" s="71" t="s">
        <v>98</v>
      </c>
      <c r="I15" s="71" t="s">
        <v>97</v>
      </c>
      <c r="J15" s="71" t="s">
        <v>98</v>
      </c>
      <c r="K15" s="149"/>
      <c r="L15" s="149"/>
      <c r="M15" s="149"/>
      <c r="N15" s="149"/>
      <c r="O15" s="149"/>
      <c r="P15" s="149"/>
    </row>
    <row r="16" spans="1:16" ht="15.75">
      <c r="A16" s="71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1">
        <v>8</v>
      </c>
      <c r="I16" s="71">
        <v>9</v>
      </c>
      <c r="J16" s="71">
        <v>10</v>
      </c>
      <c r="K16" s="71">
        <v>11</v>
      </c>
      <c r="L16" s="71">
        <v>12</v>
      </c>
      <c r="M16" s="71">
        <v>13</v>
      </c>
      <c r="N16" s="71">
        <v>14</v>
      </c>
      <c r="O16" s="71">
        <v>15</v>
      </c>
      <c r="P16" s="71">
        <v>16</v>
      </c>
    </row>
    <row r="17" spans="1:16" ht="15.75">
      <c r="A17" s="7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.75">
      <c r="A18" s="71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41.75">
      <c r="A19" s="71"/>
      <c r="B19" s="71" t="s">
        <v>54</v>
      </c>
      <c r="C19" s="71" t="s">
        <v>28</v>
      </c>
      <c r="D19" s="71" t="s">
        <v>28</v>
      </c>
      <c r="E19" s="71"/>
      <c r="F19" s="71"/>
      <c r="G19" s="71" t="s">
        <v>28</v>
      </c>
      <c r="H19" s="71" t="s">
        <v>28</v>
      </c>
      <c r="I19" s="71"/>
      <c r="J19" s="71"/>
      <c r="K19" s="71" t="s">
        <v>28</v>
      </c>
      <c r="L19" s="71"/>
      <c r="M19" s="71" t="s">
        <v>28</v>
      </c>
      <c r="N19" s="71"/>
      <c r="O19" s="71" t="s">
        <v>28</v>
      </c>
      <c r="P19" s="71"/>
    </row>
  </sheetData>
  <sheetProtection/>
  <mergeCells count="27">
    <mergeCell ref="O14:O15"/>
    <mergeCell ref="P14:P15"/>
    <mergeCell ref="M13:N13"/>
    <mergeCell ref="O13:P13"/>
    <mergeCell ref="C14:D14"/>
    <mergeCell ref="E14:F14"/>
    <mergeCell ref="G14:H14"/>
    <mergeCell ref="I14:J14"/>
    <mergeCell ref="K14:K15"/>
    <mergeCell ref="L14:L15"/>
    <mergeCell ref="M14:M15"/>
    <mergeCell ref="N14:N15"/>
    <mergeCell ref="A11:I11"/>
    <mergeCell ref="J11:K11"/>
    <mergeCell ref="A13:A15"/>
    <mergeCell ref="B13:B15"/>
    <mergeCell ref="C13:F13"/>
    <mergeCell ref="G13:J13"/>
    <mergeCell ref="K13:L13"/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15.75">
      <c r="K2" s="1"/>
    </row>
    <row r="3" spans="1:16" ht="25.5" customHeight="1">
      <c r="A3" s="148" t="s">
        <v>40</v>
      </c>
      <c r="B3" s="148" t="s">
        <v>53</v>
      </c>
      <c r="C3" s="103" t="s">
        <v>131</v>
      </c>
      <c r="D3" s="103"/>
      <c r="E3" s="103"/>
      <c r="F3" s="103"/>
      <c r="G3" s="103" t="s">
        <v>149</v>
      </c>
      <c r="H3" s="103"/>
      <c r="I3" s="103"/>
      <c r="J3" s="103"/>
      <c r="K3" s="103" t="s">
        <v>99</v>
      </c>
      <c r="L3" s="103"/>
      <c r="M3" s="103" t="s">
        <v>126</v>
      </c>
      <c r="N3" s="103"/>
      <c r="O3" s="103" t="s">
        <v>150</v>
      </c>
      <c r="P3" s="103"/>
    </row>
    <row r="4" spans="1:16" ht="47.25" customHeight="1">
      <c r="A4" s="156"/>
      <c r="B4" s="156"/>
      <c r="C4" s="103" t="s">
        <v>24</v>
      </c>
      <c r="D4" s="103"/>
      <c r="E4" s="103" t="s">
        <v>25</v>
      </c>
      <c r="F4" s="103"/>
      <c r="G4" s="103" t="s">
        <v>24</v>
      </c>
      <c r="H4" s="103"/>
      <c r="I4" s="103" t="s">
        <v>25</v>
      </c>
      <c r="J4" s="103"/>
      <c r="K4" s="148" t="s">
        <v>24</v>
      </c>
      <c r="L4" s="148" t="s">
        <v>25</v>
      </c>
      <c r="M4" s="148" t="s">
        <v>24</v>
      </c>
      <c r="N4" s="148" t="s">
        <v>25</v>
      </c>
      <c r="O4" s="148" t="s">
        <v>24</v>
      </c>
      <c r="P4" s="148" t="s">
        <v>25</v>
      </c>
    </row>
    <row r="5" spans="1:16" ht="47.25" customHeight="1">
      <c r="A5" s="149"/>
      <c r="B5" s="149"/>
      <c r="C5" s="38" t="s">
        <v>97</v>
      </c>
      <c r="D5" s="38" t="s">
        <v>98</v>
      </c>
      <c r="E5" s="38" t="s">
        <v>97</v>
      </c>
      <c r="F5" s="38" t="s">
        <v>98</v>
      </c>
      <c r="G5" s="38" t="s">
        <v>97</v>
      </c>
      <c r="H5" s="38" t="s">
        <v>98</v>
      </c>
      <c r="I5" s="38" t="s">
        <v>97</v>
      </c>
      <c r="J5" s="38" t="s">
        <v>98</v>
      </c>
      <c r="K5" s="149"/>
      <c r="L5" s="149"/>
      <c r="M5" s="149"/>
      <c r="N5" s="149"/>
      <c r="O5" s="149"/>
      <c r="P5" s="149"/>
    </row>
    <row r="6" spans="1:16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spans="1:16" ht="15.75">
      <c r="A7" s="1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18"/>
      <c r="B8" s="18" t="s">
        <v>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63">
      <c r="A9" s="18"/>
      <c r="B9" s="18" t="s">
        <v>54</v>
      </c>
      <c r="C9" s="18" t="s">
        <v>28</v>
      </c>
      <c r="D9" s="18" t="s">
        <v>28</v>
      </c>
      <c r="E9" s="18"/>
      <c r="F9" s="18"/>
      <c r="G9" s="18" t="s">
        <v>28</v>
      </c>
      <c r="H9" s="18" t="s">
        <v>28</v>
      </c>
      <c r="I9" s="18"/>
      <c r="J9" s="18"/>
      <c r="K9" s="18" t="s">
        <v>28</v>
      </c>
      <c r="L9" s="18"/>
      <c r="M9" s="18" t="s">
        <v>28</v>
      </c>
      <c r="N9" s="18"/>
      <c r="O9" s="18" t="s">
        <v>28</v>
      </c>
      <c r="P9" s="18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0"/>
  <sheetViews>
    <sheetView view="pageBreakPreview" zoomScaleSheetLayoutView="100" zoomScalePageLayoutView="0" workbookViewId="0" topLeftCell="A4">
      <selection activeCell="H8" sqref="H8"/>
    </sheetView>
  </sheetViews>
  <sheetFormatPr defaultColWidth="9.140625" defaultRowHeight="15"/>
  <cols>
    <col min="1" max="1" width="5.00390625" style="0" customWidth="1"/>
    <col min="2" max="2" width="34.57421875" style="0" customWidth="1"/>
    <col min="3" max="3" width="27.140625" style="0" customWidth="1"/>
    <col min="4" max="4" width="13.140625" style="0" customWidth="1"/>
    <col min="5" max="5" width="12.8515625" style="0" customWidth="1"/>
    <col min="6" max="6" width="15.421875" style="0" bestFit="1" customWidth="1"/>
    <col min="7" max="7" width="11.421875" style="0" customWidth="1"/>
    <col min="8" max="8" width="13.28125" style="0" customWidth="1"/>
    <col min="9" max="9" width="11.140625" style="0" customWidth="1"/>
    <col min="10" max="10" width="12.28125" style="0" customWidth="1"/>
    <col min="11" max="11" width="13.140625" style="0" customWidth="1"/>
    <col min="12" max="12" width="3.28125" style="0" customWidth="1"/>
    <col min="13" max="13" width="12.00390625" style="0" customWidth="1"/>
  </cols>
  <sheetData>
    <row r="1" spans="1:12" ht="15.75">
      <c r="A1" s="104" t="s">
        <v>100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104" t="s">
        <v>151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49" t="s">
        <v>18</v>
      </c>
    </row>
    <row r="5" spans="1:13" ht="45.75" customHeight="1">
      <c r="A5" s="103" t="s">
        <v>40</v>
      </c>
      <c r="B5" s="103" t="s">
        <v>55</v>
      </c>
      <c r="C5" s="103" t="s">
        <v>56</v>
      </c>
      <c r="D5" s="103" t="s">
        <v>131</v>
      </c>
      <c r="E5" s="103"/>
      <c r="F5" s="103"/>
      <c r="G5" s="103" t="s">
        <v>132</v>
      </c>
      <c r="H5" s="103"/>
      <c r="I5" s="103"/>
      <c r="J5" s="103" t="s">
        <v>133</v>
      </c>
      <c r="K5" s="103"/>
      <c r="L5" s="103"/>
      <c r="M5" s="103"/>
    </row>
    <row r="6" spans="1:13" ht="41.25" customHeight="1">
      <c r="A6" s="103"/>
      <c r="B6" s="103"/>
      <c r="C6" s="103"/>
      <c r="D6" s="18" t="s">
        <v>24</v>
      </c>
      <c r="E6" s="18" t="s">
        <v>25</v>
      </c>
      <c r="F6" s="71" t="s">
        <v>224</v>
      </c>
      <c r="G6" s="18" t="s">
        <v>24</v>
      </c>
      <c r="H6" s="18" t="s">
        <v>25</v>
      </c>
      <c r="I6" s="72" t="s">
        <v>223</v>
      </c>
      <c r="J6" s="18" t="s">
        <v>24</v>
      </c>
      <c r="K6" s="18" t="s">
        <v>25</v>
      </c>
      <c r="L6" s="103" t="s">
        <v>59</v>
      </c>
      <c r="M6" s="103"/>
    </row>
    <row r="7" spans="1:13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03">
        <v>12</v>
      </c>
      <c r="M7" s="103"/>
    </row>
    <row r="8" spans="1:13" ht="99.75" customHeight="1">
      <c r="A8" s="50">
        <v>1</v>
      </c>
      <c r="B8" s="68" t="s">
        <v>240</v>
      </c>
      <c r="C8" s="57" t="s">
        <v>233</v>
      </c>
      <c r="D8" s="78">
        <f>'Форма 2022-2 П.7'!C11</f>
        <v>499512.72</v>
      </c>
      <c r="E8" s="78">
        <f>'Форма 2022-2 П.7'!D11-472047.05</f>
        <v>22061893.06</v>
      </c>
      <c r="F8" s="78">
        <f>D8+E8</f>
        <v>22561405.779999997</v>
      </c>
      <c r="G8" s="78">
        <f>'Форма 2022-2 П.7'!G11</f>
        <v>550000</v>
      </c>
      <c r="H8" s="78">
        <f>'Форма 2022-2 П.7'!H11-461561</f>
        <v>12606900</v>
      </c>
      <c r="I8" s="78">
        <f>G8+H8</f>
        <v>13156900</v>
      </c>
      <c r="J8" s="78"/>
      <c r="K8" s="78"/>
      <c r="L8" s="157"/>
      <c r="M8" s="157"/>
    </row>
    <row r="9" spans="1:13" ht="84.75" customHeight="1">
      <c r="A9" s="95">
        <v>2</v>
      </c>
      <c r="B9" s="68" t="s">
        <v>222</v>
      </c>
      <c r="C9" s="57"/>
      <c r="D9" s="96"/>
      <c r="E9" s="96"/>
      <c r="F9" s="96"/>
      <c r="G9" s="96"/>
      <c r="H9" s="96"/>
      <c r="I9" s="96"/>
      <c r="J9" s="96">
        <f>'Форма 2022-2 П.7'!K11</f>
        <v>16700000</v>
      </c>
      <c r="K9" s="96">
        <f>'Форма 2022-2 П.7'!L11</f>
        <v>18500000</v>
      </c>
      <c r="L9" s="157">
        <f>J9+K9</f>
        <v>35200000</v>
      </c>
      <c r="M9" s="157"/>
    </row>
    <row r="10" spans="1:13" ht="65.25" customHeight="1">
      <c r="A10" s="50">
        <v>3</v>
      </c>
      <c r="B10" s="54" t="s">
        <v>241</v>
      </c>
      <c r="C10" s="53" t="s">
        <v>209</v>
      </c>
      <c r="D10" s="78"/>
      <c r="E10" s="78">
        <v>472047.05</v>
      </c>
      <c r="F10" s="78">
        <f>E10</f>
        <v>472047.05</v>
      </c>
      <c r="G10" s="78"/>
      <c r="H10" s="78">
        <v>461561</v>
      </c>
      <c r="I10" s="78">
        <f>H10</f>
        <v>461561</v>
      </c>
      <c r="J10" s="78"/>
      <c r="K10" s="78"/>
      <c r="L10" s="157"/>
      <c r="M10" s="157"/>
    </row>
    <row r="11" spans="1:13" ht="21" customHeight="1">
      <c r="A11" s="18"/>
      <c r="B11" s="18" t="s">
        <v>16</v>
      </c>
      <c r="C11" s="27"/>
      <c r="D11" s="78">
        <f aca="true" t="shared" si="0" ref="D11:I11">D8+D10</f>
        <v>499512.72</v>
      </c>
      <c r="E11" s="78">
        <f t="shared" si="0"/>
        <v>22533940.11</v>
      </c>
      <c r="F11" s="78">
        <f t="shared" si="0"/>
        <v>23033452.83</v>
      </c>
      <c r="G11" s="78">
        <f t="shared" si="0"/>
        <v>550000</v>
      </c>
      <c r="H11" s="78">
        <f t="shared" si="0"/>
        <v>13068461</v>
      </c>
      <c r="I11" s="78">
        <f t="shared" si="0"/>
        <v>13618461</v>
      </c>
      <c r="J11" s="78">
        <f>SUM(J8:J10)</f>
        <v>16700000</v>
      </c>
      <c r="K11" s="96">
        <f>SUM(K8:K10)</f>
        <v>18500000</v>
      </c>
      <c r="L11" s="157">
        <f>J11+K11</f>
        <v>35200000</v>
      </c>
      <c r="M11" s="157"/>
    </row>
    <row r="12" spans="2:13" ht="9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104" t="s">
        <v>152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"/>
    </row>
    <row r="14" spans="1:13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49" t="s">
        <v>18</v>
      </c>
    </row>
    <row r="15" spans="1:13" ht="15.75" customHeight="1">
      <c r="A15" s="103" t="s">
        <v>40</v>
      </c>
      <c r="B15" s="103" t="s">
        <v>55</v>
      </c>
      <c r="C15" s="103" t="s">
        <v>56</v>
      </c>
      <c r="D15" s="115" t="s">
        <v>125</v>
      </c>
      <c r="E15" s="115"/>
      <c r="F15" s="115"/>
      <c r="G15" s="115"/>
      <c r="H15" s="115"/>
      <c r="I15" s="103" t="s">
        <v>134</v>
      </c>
      <c r="J15" s="103"/>
      <c r="K15" s="103"/>
      <c r="L15" s="103"/>
      <c r="M15" s="103"/>
    </row>
    <row r="16" spans="1:13" ht="24" customHeight="1">
      <c r="A16" s="103"/>
      <c r="B16" s="103"/>
      <c r="C16" s="103"/>
      <c r="D16" s="115" t="s">
        <v>24</v>
      </c>
      <c r="E16" s="115"/>
      <c r="F16" s="115" t="s">
        <v>25</v>
      </c>
      <c r="G16" s="115"/>
      <c r="H16" s="127" t="s">
        <v>57</v>
      </c>
      <c r="I16" s="115" t="s">
        <v>24</v>
      </c>
      <c r="J16" s="115"/>
      <c r="K16" s="158" t="s">
        <v>25</v>
      </c>
      <c r="L16" s="159"/>
      <c r="M16" s="127" t="s">
        <v>58</v>
      </c>
    </row>
    <row r="17" spans="1:13" ht="15.75" customHeight="1">
      <c r="A17" s="103"/>
      <c r="B17" s="103"/>
      <c r="C17" s="103"/>
      <c r="D17" s="115"/>
      <c r="E17" s="115"/>
      <c r="F17" s="115"/>
      <c r="G17" s="115"/>
      <c r="H17" s="115"/>
      <c r="I17" s="115"/>
      <c r="J17" s="115"/>
      <c r="K17" s="160"/>
      <c r="L17" s="161"/>
      <c r="M17" s="115"/>
    </row>
    <row r="18" spans="1:13" ht="15.75">
      <c r="A18" s="18">
        <v>1</v>
      </c>
      <c r="B18" s="18">
        <v>2</v>
      </c>
      <c r="C18" s="18">
        <v>3</v>
      </c>
      <c r="D18" s="115">
        <v>4</v>
      </c>
      <c r="E18" s="115"/>
      <c r="F18" s="115">
        <v>5</v>
      </c>
      <c r="G18" s="115"/>
      <c r="H18" s="23">
        <v>6</v>
      </c>
      <c r="I18" s="106">
        <v>7</v>
      </c>
      <c r="J18" s="108"/>
      <c r="K18" s="106">
        <v>8</v>
      </c>
      <c r="L18" s="108"/>
      <c r="M18" s="23">
        <v>9</v>
      </c>
    </row>
    <row r="19" spans="1:13" ht="85.5" customHeight="1">
      <c r="A19" s="18">
        <v>1</v>
      </c>
      <c r="B19" s="68" t="s">
        <v>222</v>
      </c>
      <c r="C19" s="53"/>
      <c r="D19" s="129">
        <v>18638100</v>
      </c>
      <c r="E19" s="129"/>
      <c r="F19" s="129">
        <v>31156527.285</v>
      </c>
      <c r="G19" s="129"/>
      <c r="H19" s="99">
        <f>D19+F19</f>
        <v>49794627.285</v>
      </c>
      <c r="I19" s="162">
        <f>'Форма 2022-2 П.7'!I22:J22</f>
        <v>19000000</v>
      </c>
      <c r="J19" s="177"/>
      <c r="K19" s="162">
        <f>'Форма 2022-2 П.7'!K22:L22</f>
        <v>22000000</v>
      </c>
      <c r="L19" s="177"/>
      <c r="M19" s="99">
        <f>I19+K19</f>
        <v>41000000</v>
      </c>
    </row>
    <row r="20" spans="1:13" ht="21" customHeight="1">
      <c r="A20" s="18"/>
      <c r="B20" s="18" t="s">
        <v>16</v>
      </c>
      <c r="C20" s="18"/>
      <c r="D20" s="129">
        <f>D19</f>
        <v>18638100</v>
      </c>
      <c r="E20" s="129"/>
      <c r="F20" s="129">
        <f>F19</f>
        <v>31156527.285</v>
      </c>
      <c r="G20" s="129"/>
      <c r="H20" s="99">
        <f>H19</f>
        <v>49794627.285</v>
      </c>
      <c r="I20" s="162">
        <f>I19</f>
        <v>19000000</v>
      </c>
      <c r="J20" s="177"/>
      <c r="K20" s="162">
        <f>K19</f>
        <v>22000000</v>
      </c>
      <c r="L20" s="177"/>
      <c r="M20" s="99">
        <f>M19</f>
        <v>41000000</v>
      </c>
    </row>
  </sheetData>
  <sheetProtection/>
  <mergeCells count="38">
    <mergeCell ref="D18:E18"/>
    <mergeCell ref="D19:E19"/>
    <mergeCell ref="D20:E20"/>
    <mergeCell ref="F18:G18"/>
    <mergeCell ref="F19:G19"/>
    <mergeCell ref="F20:G20"/>
    <mergeCell ref="I20:J20"/>
    <mergeCell ref="K19:L19"/>
    <mergeCell ref="K20:L20"/>
    <mergeCell ref="K18:L18"/>
    <mergeCell ref="I18:J18"/>
    <mergeCell ref="I19:J19"/>
    <mergeCell ref="L7:M7"/>
    <mergeCell ref="L8:M8"/>
    <mergeCell ref="L11:M11"/>
    <mergeCell ref="I16:J17"/>
    <mergeCell ref="K16:L17"/>
    <mergeCell ref="M16:M17"/>
    <mergeCell ref="I15:M15"/>
    <mergeCell ref="A13:L13"/>
    <mergeCell ref="L10:M10"/>
    <mergeCell ref="L9:M9"/>
    <mergeCell ref="A5:A6"/>
    <mergeCell ref="B5:B6"/>
    <mergeCell ref="C5:C6"/>
    <mergeCell ref="D5:F5"/>
    <mergeCell ref="G5:I5"/>
    <mergeCell ref="L6:M6"/>
    <mergeCell ref="A1:L1"/>
    <mergeCell ref="A3:L3"/>
    <mergeCell ref="D15:H15"/>
    <mergeCell ref="J5:M5"/>
    <mergeCell ref="A15:A17"/>
    <mergeCell ref="B15:B17"/>
    <mergeCell ref="C15:C17"/>
    <mergeCell ref="D16:E17"/>
    <mergeCell ref="F16:G17"/>
    <mergeCell ref="H16:H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2021-12-02T16:11:44Z</dcterms:modified>
  <cp:category/>
  <cp:version/>
  <cp:contentType/>
  <cp:contentStatus/>
</cp:coreProperties>
</file>