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и УКІ\"/>
    </mc:Choice>
  </mc:AlternateContent>
  <bookViews>
    <workbookView xWindow="0" yWindow="0" windowWidth="28800" windowHeight="11835"/>
  </bookViews>
  <sheets>
    <sheet name="КПК1417670" sheetId="2" r:id="rId1"/>
  </sheets>
  <definedNames>
    <definedName name="_xlnm.Print_Area" localSheetId="0">КПК1417670!$A$1:$BM$267</definedName>
  </definedNames>
  <calcPr calcId="152511"/>
</workbook>
</file>

<file path=xl/calcChain.xml><?xml version="1.0" encoding="utf-8"?>
<calcChain xmlns="http://schemas.openxmlformats.org/spreadsheetml/2006/main">
  <c r="AW171" i="2" l="1"/>
  <c r="BE171" i="2" s="1"/>
  <c r="AW172" i="2"/>
  <c r="BE172" i="2" s="1"/>
  <c r="AW128" i="2"/>
  <c r="AK56" i="2"/>
  <c r="AW221" i="2"/>
  <c r="BE222" i="2"/>
  <c r="AW219" i="2"/>
  <c r="BE219" i="2" s="1"/>
  <c r="AW159" i="2"/>
  <c r="BE159" i="2" s="1"/>
  <c r="AW156" i="2"/>
  <c r="BE156" i="2" s="1"/>
  <c r="AW155" i="2"/>
  <c r="AW148" i="2"/>
  <c r="AW134" i="2"/>
  <c r="BE134" i="2" s="1"/>
  <c r="AK98" i="2"/>
  <c r="AK75" i="2"/>
  <c r="AW144" i="2" s="1"/>
  <c r="BE144" i="2" s="1"/>
  <c r="AK71" i="2"/>
  <c r="AS100" i="2"/>
  <c r="AS87" i="2"/>
  <c r="AS88" i="2"/>
  <c r="AK59" i="2"/>
  <c r="BE128" i="2"/>
  <c r="AK66" i="2"/>
  <c r="AS66" i="2"/>
  <c r="AK63" i="2"/>
  <c r="AW131" i="2"/>
  <c r="BE131" i="2" s="1"/>
  <c r="AK58" i="2"/>
  <c r="AW127" i="2"/>
  <c r="BE127" i="2"/>
  <c r="AS68" i="2"/>
  <c r="AK67" i="2"/>
  <c r="AW133" i="2" s="1"/>
  <c r="BE133" i="2" s="1"/>
  <c r="AK65" i="2"/>
  <c r="AK54" i="2"/>
  <c r="AS54" i="2" s="1"/>
  <c r="AW126" i="2"/>
  <c r="BE126" i="2"/>
  <c r="AW208" i="2"/>
  <c r="BE208" i="2" s="1"/>
  <c r="AW170" i="2"/>
  <c r="BE170" i="2" s="1"/>
  <c r="AW169" i="2"/>
  <c r="AW203" i="2"/>
  <c r="AW201" i="2"/>
  <c r="AW210" i="2" s="1"/>
  <c r="BE210" i="2" s="1"/>
  <c r="BE206" i="2"/>
  <c r="AW132" i="2"/>
  <c r="BE132" i="2" s="1"/>
  <c r="AK99" i="2"/>
  <c r="AW218" i="2"/>
  <c r="BE218" i="2"/>
  <c r="AS95" i="2"/>
  <c r="AS96" i="2"/>
  <c r="AK94" i="2"/>
  <c r="AK93" i="2"/>
  <c r="AS93" i="2" s="1"/>
  <c r="AS86" i="2"/>
  <c r="AK84" i="2"/>
  <c r="AW168" i="2"/>
  <c r="BE168" i="2" s="1"/>
  <c r="AK70" i="2"/>
  <c r="AW143" i="2" s="1"/>
  <c r="AS64" i="2"/>
  <c r="AK55" i="2"/>
  <c r="AW254" i="2"/>
  <c r="BE254" i="2"/>
  <c r="AW253" i="2"/>
  <c r="BE253" i="2"/>
  <c r="AW252" i="2"/>
  <c r="BE252" i="2"/>
  <c r="AW251" i="2"/>
  <c r="BE251" i="2"/>
  <c r="BE169" i="2"/>
  <c r="AS57" i="2"/>
  <c r="AS60" i="2"/>
  <c r="AS61" i="2"/>
  <c r="AS62" i="2"/>
  <c r="AS70" i="2"/>
  <c r="AS72" i="2"/>
  <c r="AK73" i="2"/>
  <c r="AS73" i="2" s="1"/>
  <c r="AS74" i="2"/>
  <c r="AK76" i="2"/>
  <c r="AS76" i="2"/>
  <c r="AK77" i="2"/>
  <c r="AS77" i="2"/>
  <c r="AK78" i="2"/>
  <c r="AS78" i="2"/>
  <c r="AS79" i="2"/>
  <c r="AS80" i="2"/>
  <c r="AS81" i="2"/>
  <c r="AS82" i="2"/>
  <c r="AS83" i="2"/>
  <c r="AS84" i="2"/>
  <c r="AS85" i="2"/>
  <c r="AK89" i="2"/>
  <c r="AS89" i="2" s="1"/>
  <c r="AS90" i="2"/>
  <c r="AK91" i="2"/>
  <c r="AS91" i="2"/>
  <c r="AS92" i="2"/>
  <c r="AS94" i="2"/>
  <c r="AS99" i="2"/>
  <c r="AK101" i="2"/>
  <c r="AW232" i="2" s="1"/>
  <c r="AS102" i="2"/>
  <c r="AK103" i="2"/>
  <c r="AS103" i="2"/>
  <c r="AS104" i="2"/>
  <c r="AS105" i="2"/>
  <c r="AS106" i="2"/>
  <c r="AS107" i="2"/>
  <c r="AW129" i="2"/>
  <c r="BE129" i="2"/>
  <c r="AW130" i="2"/>
  <c r="BE130" i="2"/>
  <c r="AW145" i="2"/>
  <c r="BE145" i="2"/>
  <c r="AW146" i="2"/>
  <c r="BE146" i="2"/>
  <c r="AW149" i="2"/>
  <c r="BE150" i="2"/>
  <c r="BE151" i="2"/>
  <c r="BE158" i="2"/>
  <c r="BE160" i="2"/>
  <c r="BE161" i="2"/>
  <c r="BE162" i="2"/>
  <c r="BE164" i="2"/>
  <c r="BE165" i="2"/>
  <c r="AW166" i="2"/>
  <c r="BE166" i="2" s="1"/>
  <c r="BE167" i="2"/>
  <c r="AW179" i="2"/>
  <c r="BE179" i="2"/>
  <c r="AW181" i="2"/>
  <c r="BE181" i="2"/>
  <c r="AW189" i="2"/>
  <c r="AW195" i="2"/>
  <c r="BE195" i="2" s="1"/>
  <c r="AW191" i="2"/>
  <c r="AW193" i="2" s="1"/>
  <c r="BE193" i="2" s="1"/>
  <c r="AW202" i="2"/>
  <c r="BE202" i="2" s="1"/>
  <c r="BE201" i="2" s="1"/>
  <c r="AW205" i="2"/>
  <c r="BE205" i="2" s="1"/>
  <c r="AW242" i="2"/>
  <c r="BE242" i="2" s="1"/>
  <c r="AW243" i="2"/>
  <c r="BE243" i="2" s="1"/>
  <c r="BE245" i="2"/>
  <c r="BE246" i="2"/>
  <c r="AW249" i="2"/>
  <c r="BE249" i="2" s="1"/>
  <c r="A265" i="2"/>
  <c r="AS56" i="2"/>
  <c r="BE155" i="2"/>
  <c r="AS101" i="2"/>
  <c r="AS55" i="2"/>
  <c r="AW217" i="2"/>
  <c r="AW224" i="2"/>
  <c r="BE224" i="2" s="1"/>
  <c r="AS98" i="2"/>
  <c r="BE163" i="2"/>
  <c r="AS75" i="2"/>
  <c r="AS71" i="2"/>
  <c r="AS59" i="2"/>
  <c r="AS63" i="2"/>
  <c r="AS58" i="2"/>
  <c r="AS65" i="2"/>
  <c r="BE148" i="2"/>
  <c r="BE221" i="2"/>
  <c r="BE189" i="2"/>
  <c r="BE149" i="2"/>
  <c r="BE203" i="2"/>
  <c r="AW183" i="2"/>
  <c r="BE183" i="2" s="1"/>
  <c r="AK97" i="2"/>
  <c r="AS97" i="2" s="1"/>
  <c r="BE217" i="2"/>
  <c r="AW216" i="2"/>
  <c r="AW226" i="2"/>
  <c r="BE226" i="2" s="1"/>
  <c r="BE216" i="2"/>
  <c r="AW153" i="2" l="1"/>
  <c r="BE153" i="2" s="1"/>
  <c r="BE143" i="2"/>
  <c r="AW142" i="2"/>
  <c r="AW235" i="2"/>
  <c r="BE235" i="2" s="1"/>
  <c r="AW234" i="2"/>
  <c r="BE234" i="2" s="1"/>
  <c r="BE232" i="2"/>
  <c r="AW241" i="2"/>
  <c r="AK53" i="2"/>
  <c r="AK69" i="2"/>
  <c r="AS69" i="2" s="1"/>
  <c r="AW248" i="2"/>
  <c r="BE248" i="2" s="1"/>
  <c r="BE191" i="2"/>
  <c r="AS67" i="2"/>
  <c r="AW154" i="2"/>
  <c r="BE154" i="2" s="1"/>
  <c r="AK108" i="2" l="1"/>
  <c r="AS53" i="2"/>
  <c r="AW124" i="2"/>
  <c r="BE142" i="2"/>
  <c r="AW173" i="2"/>
  <c r="BE173" i="2" s="1"/>
  <c r="AW255" i="2"/>
  <c r="BE255" i="2" s="1"/>
  <c r="BE241" i="2"/>
  <c r="AW136" i="2" l="1"/>
  <c r="BE136" i="2" s="1"/>
  <c r="BE124" i="2"/>
  <c r="AS108" i="2"/>
  <c r="AJ115" i="2"/>
  <c r="I23" i="2"/>
  <c r="U22" i="2" s="1"/>
  <c r="AR115" i="2" l="1"/>
  <c r="AJ117" i="2"/>
  <c r="AR117" i="2" s="1"/>
</calcChain>
</file>

<file path=xl/sharedStrings.xml><?xml version="1.0" encoding="utf-8"?>
<sst xmlns="http://schemas.openxmlformats.org/spreadsheetml/2006/main" count="470" uniqueCount="223">
  <si>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</si>
  <si>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</si>
  <si>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</si>
  <si>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</si>
  <si>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</si>
  <si>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</si>
  <si>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</si>
  <si>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</si>
  <si>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</si>
  <si>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</si>
  <si>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</si>
  <si>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</si>
  <si>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</si>
  <si>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</si>
  <si>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</si>
  <si>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</si>
  <si>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</si>
  <si>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</si>
  <si>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</si>
  <si>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</si>
  <si>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</si>
  <si>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</si>
  <si>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</si>
  <si>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</si>
  <si>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</si>
  <si>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</si>
  <si>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</si>
  <si>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</si>
  <si>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</si>
  <si>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</si>
  <si>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</si>
  <si>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</si>
  <si>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</si>
  <si>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</si>
  <si>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</si>
  <si>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</si>
  <si>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</si>
  <si>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</si>
  <si>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</si>
  <si>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</si>
  <si>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</si>
  <si>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</si>
  <si>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</si>
  <si>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</si>
  <si>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</si>
  <si>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</si>
  <si>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</si>
  <si>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</si>
  <si>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</si>
  <si>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</si>
  <si>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</si>
  <si>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сталого функціонування комунальних підприємств та надання послуг населенню</t>
  </si>
  <si>
    <t>Внески до статутного капіталу Хмельницького комунального підприємства "Спецкомунтранс"</t>
  </si>
  <si>
    <t>Внески до статутного капіталу міського комунального підприємства  "Хмельницькводоканал"</t>
  </si>
  <si>
    <t>УСЬОГО</t>
  </si>
  <si>
    <t>затрат</t>
  </si>
  <si>
    <t>грн.</t>
  </si>
  <si>
    <t>якості</t>
  </si>
  <si>
    <t>відс.</t>
  </si>
  <si>
    <t>Підтримка підприємств  комунальної форми власності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</si>
  <si>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</si>
  <si>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</si>
  <si>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</si>
  <si>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</si>
  <si>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</si>
  <si>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Внески до статутного капіталу суб`єктів господарювання</t>
  </si>
  <si>
    <t>7670</t>
  </si>
  <si>
    <t>0490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</si>
  <si>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</si>
  <si>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</si>
  <si>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</si>
  <si>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ХКП "Спецкомунтранс" (Нове будівництво самопливного каналізаційного колектора Хмельницького полігону ТВП  за адресою м. Хмельницький проспект Миру,7)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</si>
  <si>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 Хмельницький)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</si>
  <si>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</si>
  <si>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</si>
  <si>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</si>
  <si>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</si>
  <si>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</si>
  <si>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</si>
  <si>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(Придбання поліетиленових труб 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</si>
  <si>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 "Прометей" в м.Хмельницький)</t>
  </si>
  <si>
    <t>співвідношення суми поповнення статутного капіталу до розміру статутного капіталу на початок року</t>
  </si>
  <si>
    <t>Управління комунальної інфраструктури Хмельницької міської ради</t>
  </si>
  <si>
    <t xml:space="preserve">співвідношення суми поповнення статутного капіталу до розміру статутного капіталу на початок року </t>
  </si>
  <si>
    <t>розрахунково</t>
  </si>
  <si>
    <t>Програма поводження з побутовими відходами "Розумне Довкілля. Хмельницький» на 2021-2022 роки</t>
  </si>
  <si>
    <t>В. о. начальника управління комунальної інфраструктури</t>
  </si>
  <si>
    <t>С. ЯМЧУК</t>
  </si>
  <si>
    <t>гривень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</si>
  <si>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</si>
  <si>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зведений кошторисний розрахунок</t>
  </si>
  <si>
    <t>ефективності</t>
  </si>
  <si>
    <t>витрати спрямовані на нове будівництво самопливного каналізаційного колектора</t>
  </si>
  <si>
    <t>зведений кошторис</t>
  </si>
  <si>
    <t>продукту</t>
  </si>
  <si>
    <t>Завдання 1. Поповнення статутного капіталу для функціонування Хмельницького комунального підприємства "Спецкомунтранс"</t>
  </si>
  <si>
    <t>Завдання 2. Поповнення статутного капіталу для функціонування міського комунального підприємства  "Хмельницькводоканал"</t>
  </si>
  <si>
    <t>кількість поліетиленових труб, що планується придбати</t>
  </si>
  <si>
    <t>технічна документація</t>
  </si>
  <si>
    <t>м</t>
  </si>
  <si>
    <t>середні витрати на придбання 1 м поліетиленових труб</t>
  </si>
  <si>
    <t xml:space="preserve">відсоток передбачених коштів на реконструкцію ділянки самопливного каналізаійного колектора по вул. Заводська в м. Хмельницький до зведеного кошторису </t>
  </si>
  <si>
    <t xml:space="preserve">відсоток передбачених коштів на реконструкцію каналізаційної мережі від ж.б.№4, 6 по вул.Деповська та ж.б. №63/2 по вул.Курчатова м.Хмельницький до зведеного кошторису </t>
  </si>
  <si>
    <t xml:space="preserve">відсоток передбачених коштів на будівництво вуличних мереж водовідведення по вул Черняховського у м.Хмельницький до зведеного кошторису </t>
  </si>
  <si>
    <t xml:space="preserve">обсяг видатків на придбання поліетиленових труб </t>
  </si>
  <si>
    <t>рішення сесії міської ради</t>
  </si>
  <si>
    <t xml:space="preserve">обсяг видатків </t>
  </si>
  <si>
    <t>обсяг видатків на виконання робіт з будівництва та  реконструкції мереж водопостачання та водовідведення, ділянки самопливного каналізаційного колектора</t>
  </si>
  <si>
    <t>од.</t>
  </si>
  <si>
    <t>кількість об'єктів , які планується побудувати та здійснити реконструкцію мереж водопостачання та водовідведення, ділянки самопливного каналізаційного колектора</t>
  </si>
  <si>
    <t xml:space="preserve">середні витрати на будівництво, реконструкцію мереж водопостачання та водовідведення, ділянки самопливного каналізаційного колектора на 1 об'єкт </t>
  </si>
  <si>
    <t>Наказ</t>
  </si>
  <si>
    <t>В. КАБАЛЬСЬКИЙ</t>
  </si>
  <si>
    <t>Внески до статутного капіталу Хмельницького міського комунального підприємства  "Муніципальна дружина"</t>
  </si>
  <si>
    <t xml:space="preserve">Внески до статутного капіталу комунального підприємства по будівництву, ремонту та експлуатації доріг </t>
  </si>
  <si>
    <t>Внески до статутного капіталу Хмельницького комунального підприємства  "Міськсвітло"</t>
  </si>
  <si>
    <t>Завдання 3. Поповнення статутного капіталу для функціонування  Хмельницького міського комунального підприємства  "Муніципальна дружина"</t>
  </si>
  <si>
    <t>Завдання 4. Поповнення статутного капіталу для функціонування комунального підприємства  "Парки і сквери міста Хмельницького"</t>
  </si>
  <si>
    <t>Внески до статутного капіталу комунального підприємства  "Парки і сквери міста Хмельницького"</t>
  </si>
  <si>
    <t>Завдання 6. Поповнення статутного капіталу для функціонування Хмельницького комунального підприємства  "Міськсвітло"</t>
  </si>
  <si>
    <t xml:space="preserve">Завдання 5. Поповнення статутного капіталу для функціонування комунального підприємства по будівництву, ремонту та експлуатації доріг </t>
  </si>
  <si>
    <t>Внески до статутного капіталу комунального підприємства  "Південно-Західні тепломережі"</t>
  </si>
  <si>
    <t>Внески до статутного капіталу міського комунального підприємства  "Хмельницьктеплокомуненерго"</t>
  </si>
  <si>
    <t>Завдання 8. Поповнення статутного капіталу для функціонування міського комунального підприємства  "Хмельницьктеплокомуненерго"</t>
  </si>
  <si>
    <t>Завдання 7. Поповнення статутного капіталу для функціонування комунального підприємства  "Південно-Західні тепломережі"</t>
  </si>
  <si>
    <t xml:space="preserve"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 </t>
  </si>
  <si>
    <t xml:space="preserve">Внески до статутного капіталу МКП "Хмельницькводоканал" (Будівництво вуличного водопроводу по вул. Достоєвського від вул. Київська до прв. Достоєвського в м. Хмельницький) </t>
  </si>
  <si>
    <t xml:space="preserve">Внески до статутного капіталу МКП "Хмельницькводоканал" (Реконструкція водопроводу від вул. Проскурівська по пров. Проскурівський, вул. Пилипчука до пров. Шевченка в м. Хмельницький) </t>
  </si>
  <si>
    <t xml:space="preserve">Внески до статутного капіталу МКП "Хмельницькводоканал" (Реконструкція самопливної каналізаційної мережі через вул. Шевченка до КНС-1 в м. Хмельницький) </t>
  </si>
  <si>
    <t xml:space="preserve">Внески до статутного капіталу МКП "Хмельницькводоканал" (Нове будівництво вуличних мереж водопостачання житлових будинків по вул. Глушенкова (мікрорайон Ружична) в м. Хмельницький) </t>
  </si>
  <si>
    <t>Внески до статутного капіталу Хмельницького міського комунального підприємства  "Муніципальна дружина" (Придбання квадрокоптера)</t>
  </si>
  <si>
    <t>Внески до статутного капіталу комунального підприємства  "Парки і сквери міста Хмельницького" (Придбання модульної вбиральні)</t>
  </si>
  <si>
    <t>Внески до статутного капіталу комунального підприємства по будівництву, ремонту та експлуатації доріг (Придбання навантажувача)</t>
  </si>
  <si>
    <t xml:space="preserve">Внески до статутного капіталу Хмельницького комунального підприємства  "Міськсвітло" (Капітальний ремонт мереж зовнішнього освітлення) </t>
  </si>
  <si>
    <t>Внески до статутного капіталу Хмельницького комунального підприємства  "Міськсвітло" (Придбання святкової ілюмінації для "Різдвяного ярмарку")</t>
  </si>
  <si>
    <t>Внески до статутного капіталу комунального підприємства 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</si>
  <si>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 xml:space="preserve">Внески до статутного капіталу міського комунального підприємства  "Хмельницьктеплокомуненерго" (Реконструкція теплової мережі по вул. Зарічанській, 24, м. Хмельницький) </t>
  </si>
  <si>
    <t xml:space="preserve">Внески до статутного капіталу міського комунального підприємства  "Хмельницьктеплокомуненерго" (Реконструкція теплової мережі по вул. Перемоги, 12, м. Хмельницький) </t>
  </si>
  <si>
    <t>Внески до статутного капіталу ХКП "Спецкомунтранс" (Нове будівництво нежитлового приміщення за адресою: вул. Заводська, 165 в м. Хмельницькому)</t>
  </si>
  <si>
    <t>Внески до статутного капіталу ХКП "Спецкомунтранс" (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</si>
  <si>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ХКП "Спецкомунтранс" (Придбання накидного кільця)</t>
  </si>
  <si>
    <t>Внески до статутного капіталу ХКП "Спецкомунтранс" (Придбання шприцемету)</t>
  </si>
  <si>
    <t>Внески до статутного капіталу МКП "Хмельницькводоканал" (Придбання насосного агрегату)</t>
  </si>
  <si>
    <t xml:space="preserve">Внески до статутного капіталу міського комунального підприємства  "Хмельницьктеплокомуненерго" (Капітальний ремонт теплової мережі по прс. Миру, 62А, м. Хмельницький) </t>
  </si>
  <si>
    <t xml:space="preserve">Внески до статутного капіталу міського комунального підприємства  "Хмельницьктеплокомуненерго" (Капітальний ремонт когенераційної установки в котельні по вул. Бандери, 32/1, м. Хмельницький) </t>
  </si>
  <si>
    <t>витрати спрямовані на придбання шприцемету</t>
  </si>
  <si>
    <t>витрати спрямовані на придбання накидного кільця</t>
  </si>
  <si>
    <t>рахунок</t>
  </si>
  <si>
    <t>обсяг видатків на придбання насосного агрегату</t>
  </si>
  <si>
    <t>кількість насосних агрегатів, що планується придбати</t>
  </si>
  <si>
    <t>середні витрати на придбання 1 насосного агрегату</t>
  </si>
  <si>
    <t xml:space="preserve">продукту </t>
  </si>
  <si>
    <t>комерційна пропозиція</t>
  </si>
  <si>
    <t>кількість одиниць техніки, що планується придбати</t>
  </si>
  <si>
    <t xml:space="preserve">комерційна пропозиція </t>
  </si>
  <si>
    <t>техніко-економічне обгрунтування</t>
  </si>
  <si>
    <t xml:space="preserve">обсяг видатків на проведення робіт з капітального ремонту мереж зовнішнього освітлення </t>
  </si>
  <si>
    <t>обсяг видатків на придбання святкової ілюмінації для різдвяного ярмарку</t>
  </si>
  <si>
    <t>обсяг видатків, в т.ч.:</t>
  </si>
  <si>
    <t xml:space="preserve">кількість світлоточок, які  потребують капітального ремонту та планується відремонтувати </t>
  </si>
  <si>
    <t xml:space="preserve">середні витрати на проведення капітального ремонту 1 світлоточки </t>
  </si>
  <si>
    <t xml:space="preserve">обсяг видатків на реконструкцію котельні </t>
  </si>
  <si>
    <t>Завдання 8. Поповнення статутного капіталу для функціонування  міського комунального підприємства  "Хмельницьктеплокомуненерго"</t>
  </si>
  <si>
    <t xml:space="preserve">обсяг видатків на капітальний ремонт когенераційної установки, теплової мережі </t>
  </si>
  <si>
    <t xml:space="preserve">обсяг видатків на реконструкцію теплових мереж </t>
  </si>
  <si>
    <t>кількість об'єктів, які планується відремонтувати</t>
  </si>
  <si>
    <t>кількість об'єктів, які планується реконструювати</t>
  </si>
  <si>
    <t>середні витрати на проведення капітального ремонту 1 об'єкту</t>
  </si>
  <si>
    <t xml:space="preserve">відсоток передбачених коштів на будівництво вуличного водопроводу по вул. Достоєвського від вул. Київська до прв. Достоєвського в м. Хмельницький до зведеного кошторису </t>
  </si>
  <si>
    <t xml:space="preserve">відсоток передбачених коштів на 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 до зведеного кошторису </t>
  </si>
  <si>
    <t xml:space="preserve">відсоток передбачених коштів на реконструкцію самопливної каналізаційної мережі через вул. Шевченка до КНС-1 в м. Хмельницький до зведеного кошторису </t>
  </si>
  <si>
    <t xml:space="preserve">відсоток передбачених коштів на нове будівництво вуличних мереж водопостачання житлових будинків по вул. Глушенкова (мікрорайон Ружична) в м. Хмельницький до зведеного кошторису </t>
  </si>
  <si>
    <t>середні витрати на реконструкцію 1 об'єкту</t>
  </si>
  <si>
    <t>Внески до статутного капіталу ХКП "Спецкомунтранс" (розробка техніко -економічного обгрунтування з поділом на черги реконструкції полігону твердих побутових відходів з метою  запобігання виникнення надзвичайної екологічної ситуації за адресою м. Хмельницький проспект Миру, 7)</t>
  </si>
  <si>
    <t xml:space="preserve">відсоток передбачених коштів на реконструкцію водопроводу від вул. Проскурівська по пров. Проскурівський, вул. Пилипчука до пров. Шевченка в м. Хмельницький до зведеного кошторису </t>
  </si>
  <si>
    <t>обсяг видатків на придбання навантажувача</t>
  </si>
  <si>
    <t>витрати спрямовані на будівництво та капітальний ремонт частини нежитлового приміщення</t>
  </si>
  <si>
    <t>обсяг видатків на будівництво зовнішніх мереж водопроводу в с. Шаровечка</t>
  </si>
  <si>
    <t>кількість об'єктів зовнішніх мереж водопроводу, які планується побудувати в с. Шаровечка</t>
  </si>
  <si>
    <t>обсяг видатків на придбання квадрокоптера</t>
  </si>
  <si>
    <t>кількість літальних апаратів, які планується придбати</t>
  </si>
  <si>
    <t>обсяг видатків на придбання модульної вбиральні</t>
  </si>
  <si>
    <t>кількість модульних вбиралень, що планується придбати</t>
  </si>
  <si>
    <t>витрати на придбання 1 модульної вбиральні</t>
  </si>
  <si>
    <t xml:space="preserve">відсоток передбачених коштів на реконструкцію котельні по вул. Івана Павла ІІ, 1 в м. Хмельницькому  до зведеного кошторису </t>
  </si>
  <si>
    <t xml:space="preserve">відсоток передбачених коштів на реконструкцію теплової мережі по вул. Зарічанській, 24, м. Хмельницький  до зведеного кошторису </t>
  </si>
  <si>
    <t xml:space="preserve">відсоток передбачених коштів на реконструкцію  теплової мережі по вул. Перемоги, 12, м. Хмельницький  до зведеного кошторису </t>
  </si>
  <si>
    <t xml:space="preserve">відсоток передбачених коштів на капітальний ремонт теплової мережі по прс. Миру, 62А, м. Хмельницький до зведеного кошторису </t>
  </si>
  <si>
    <t xml:space="preserve">відсоток передбачених коштів на капітальний ремонт когенераційної установки в котельні по вул. Бандери, 32/1, м. Хмельницький до зведеного кошторису </t>
  </si>
  <si>
    <t>Внески до статутного капіталу ХКП "Спецкомунтранс" (Придбання гусеничного сходового підйомника)</t>
  </si>
  <si>
    <t>Внески до статутного капіталу ХКП "Спецкомунтранс" (Розробка техніко-економічного обґрунтування будівництва комплексу переробки твердих побутових відходів (коригування))</t>
  </si>
  <si>
    <t>Внески до статутного капіталу МКП "Хмельницькводоканал" (Нове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Хмельницький)</t>
  </si>
  <si>
    <t>Внески до статутного капіталу комунального підприємства по будівництву, ремонту та експлуатації доріг (Придбання відвалів снігоочисних поворотніх)</t>
  </si>
  <si>
    <t>Внески до статутного капіталу комунального підприємства по будівництву, ремонту та експлуатації доріг (Придбання відвалів снігоочисних  поворотного типу ФПВ)</t>
  </si>
  <si>
    <t>витрати спрямовані на придбання гусеничного сходового підйомника</t>
  </si>
  <si>
    <t>кількість комплектуючих до техніки, що планується придбати</t>
  </si>
  <si>
    <t xml:space="preserve">витрати на придбання 1 комплектуючої </t>
  </si>
  <si>
    <t>лист-звернення</t>
  </si>
  <si>
    <t>Внески до статутного капіталу ХКП "Спецкомунтранс" (Придбання нососа занурювального)</t>
  </si>
  <si>
    <t xml:space="preserve">відсоток передбачених коштів на нове  будівництво зовнішніх мереж водопостачання вулиць Старосадова, Яблунева, Пшенична, Ланок, багалія, Колективна мікрорайону Книжківці в м. Хмельницький до зведеного кошторису </t>
  </si>
  <si>
    <t>витрати на будівництво зовнішніх мереж водопроводу в с. Шаровечка</t>
  </si>
  <si>
    <t>обсяг видатків на придбання комплектуючих до техніки (відвалів снігоочисних)</t>
  </si>
  <si>
    <t>Внески до статутного капіталу ХКП "Спецкомунтранс" (Придбання нососа каналізаційного)</t>
  </si>
  <si>
    <t>Внески до статутного капіталу ХКП "Спецкомунтранс" (Придбання системи відеоспостереження)</t>
  </si>
  <si>
    <t>Внески до статутного капіталу МКП "Хмельницькводоканал" (Будівництво мереж водовідведення вул.Д, Нечая , вул. Блакитної , пров Молодіжного в м. Хмельницькому (коригування))</t>
  </si>
  <si>
    <t>Внески до статутного капіталу МКП "Хмельницькводоканал" (Будівництво зовнішніх мереж водопостачання житлових будинків №24,24/3,24/4,24/6, по вул.Пилипчука, в м.Хмельницький)</t>
  </si>
  <si>
    <t>Внески до статутного капіталу Хмельницького комунального підприємства  "Міськсвітло" (Придбання мікроавтобуса)</t>
  </si>
  <si>
    <t>Внески до статутного капіталу ХКП "Спецкомунтранс" (Придбання знімного зовнішнього металевого пандуса)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</si>
  <si>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районує, Хмельницької області (І черга))</t>
  </si>
  <si>
    <t>витрати спрямовані на придбання знімного зовнішнього металевого пандуса</t>
  </si>
  <si>
    <t>витрати спрямовані на придбання системи відеоспостереження</t>
  </si>
  <si>
    <t>обсяг видатків на придбання мікроавтобуса</t>
  </si>
  <si>
    <t>кількість автомобілів, що планується придбати</t>
  </si>
  <si>
    <t>Конституція України, Бюджетний кодекс України, Закон України "Про Державний бюджет України на 2021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Програма поводження з побутовими відходами "Розумне Довкілля. Хмельницький" на 2021-2022 роки, рішення другої сесії Хмельницької міської ради від 23.12.2020 № 14 «Про бюджет Хмельницької міської територіальної громади на 2021 рік», рішення  п`ятої сесії Хмельницької міської ради від 21.04.2021 № 27 «Про внесення змін до бюджету Хмельницької міської територіальної громади на 2021 рік»,  рішення сьомої сесії Хмельницької міської ради від 14.07.2021 № 3 «Про внесення змін до бюджету Хмельницької міської територіальної громади на 2021 рік», рішення дев`ятої сесії Хмельницької міської ради від 20.10.2021 № 3 «Про внесення змін до бюджету Хмельницької міської територіальної громади на 2021 рік»</t>
  </si>
  <si>
    <t>витрати спрямовані на розробку ТЕО будівництва комплексу переробки ТПВ з метою запобігання виникнення надзвичайної екологічної ситуації</t>
  </si>
  <si>
    <t xml:space="preserve">обсяг видатків на виконання робіт по виносу газопроводу високого тиску з тіла полігону ТПВ, нове будівництво самопливного каналізаційного колектора, будівництво, капітальний ремонт частини нежитлового приміщення, розробка ТЕО будівництва комплексу переробки ТПВ, придбання основних засобів  </t>
  </si>
  <si>
    <t>витрати спрямовані на придбання нососів</t>
  </si>
  <si>
    <t xml:space="preserve">відсоток передбачених коштів на будівництво мереж водовідведення вул.Д, Нечая , вул. Блакитної , пров Молодіжного в м. Хмельницькому (коригування) до зведеного кошторису </t>
  </si>
  <si>
    <t xml:space="preserve">відсоток передбачених коштів на будівництво зовнішніх мереж водопостачання житлових будинків №24,24/3,24/4,24/6, по вул.Пилипчука, в м.Хмельницький до зведеного кошторису </t>
  </si>
  <si>
    <t xml:space="preserve">рівень готовності  об`єкта - будівництво вуличних мереж водопостачання, мікрорайон "Лезневе" у м.Хмельницький </t>
  </si>
  <si>
    <t xml:space="preserve">рівень готовності  об`єкта - реконструкція ділянки водопроводу по вул. Північна в м.Хмельницький </t>
  </si>
  <si>
    <t>рівень готовності  об`єкта -  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 "Прометей" в м.Хмельницький</t>
  </si>
  <si>
    <t xml:space="preserve">рівень готовності  об`єкта -  нове будівництво зовнішніх мереж водопроводу в  с. Шаровечка Хмельницького району, Хмельницької області (І черга) до зведеного кошторису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</si>
</sst>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1" formatCode="#,##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1" fillId="0" borderId="0"/>
    <xf numFmtId="0" fontId="1" fillId="0" borderId="0"/>
  </cellStyleXfs>
  <cellXfs count="205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/>
    <xf numFmtId="0" fontId="18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4" fontId="2" fillId="0" borderId="0" xfId="0" applyNumberFormat="1" applyFont="1"/>
    <xf numFmtId="4" fontId="8" fillId="0" borderId="0" xfId="0" applyNumberFormat="1" applyFont="1"/>
    <xf numFmtId="0" fontId="3" fillId="0" borderId="0" xfId="0" applyNumberFormat="1" applyFont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74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3" xfId="0" applyNumberFormat="1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14" fontId="11" fillId="0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181" fontId="3" fillId="0" borderId="6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2" borderId="3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174" fontId="3" fillId="0" borderId="4" xfId="0" applyNumberFormat="1" applyFont="1" applyBorder="1" applyAlignment="1">
      <alignment horizontal="center" vertical="center" wrapText="1"/>
    </xf>
    <xf numFmtId="174" fontId="3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1 2 3 2" xfId="1"/>
    <cellStyle name="Обычный_КАПІТАЛЬНІ  ВКЛАДЕННЯ 2015 2 2" xfId="2"/>
  </cellStyles>
  <dxfs count="4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7"/>
  <sheetViews>
    <sheetView tabSelected="1" view="pageBreakPreview" topLeftCell="A179" zoomScaleNormal="100" zoomScaleSheetLayoutView="100" workbookViewId="0">
      <selection activeCell="AF279" sqref="AF279"/>
    </sheetView>
  </sheetViews>
  <sheetFormatPr defaultRowHeight="12.75" x14ac:dyDescent="0.2"/>
  <cols>
    <col min="1" max="20" width="2.85546875" style="1" customWidth="1"/>
    <col min="21" max="21" width="4.7109375" style="1" customWidth="1"/>
    <col min="22" max="27" width="2.85546875" style="1" customWidth="1"/>
    <col min="28" max="28" width="3.5703125" style="1" customWidth="1"/>
    <col min="29" max="54" width="2.85546875" style="1" customWidth="1"/>
    <col min="55" max="55" width="3.5703125" style="1" customWidth="1"/>
    <col min="56" max="65" width="2.85546875" style="1" customWidth="1"/>
    <col min="66" max="71" width="3" style="1" customWidth="1"/>
    <col min="72" max="72" width="12.140625" style="1" customWidth="1"/>
    <col min="73" max="73" width="3" style="1" customWidth="1"/>
    <col min="74" max="74" width="12.42578125" style="1" customWidth="1"/>
    <col min="75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49" t="s">
        <v>23</v>
      </c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</row>
    <row r="2" spans="1:77" ht="15.95" customHeight="1" x14ac:dyDescent="0.2">
      <c r="AO2" s="150" t="s">
        <v>0</v>
      </c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</row>
    <row r="3" spans="1:77" ht="15" customHeight="1" x14ac:dyDescent="0.2">
      <c r="AO3" s="166" t="s">
        <v>111</v>
      </c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</row>
    <row r="4" spans="1:77" ht="32.1" customHeight="1" x14ac:dyDescent="0.25">
      <c r="AO4" s="164" t="s">
        <v>82</v>
      </c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</row>
    <row r="5" spans="1:77" x14ac:dyDescent="0.2">
      <c r="AO5" s="165" t="s">
        <v>11</v>
      </c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</row>
    <row r="6" spans="1:77" ht="7.5" customHeight="1" x14ac:dyDescent="0.2"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</row>
    <row r="7" spans="1:77" ht="12.75" customHeight="1" x14ac:dyDescent="0.2">
      <c r="AO7" s="117">
        <v>44503</v>
      </c>
      <c r="AP7" s="118"/>
      <c r="AQ7" s="118"/>
      <c r="AR7" s="118"/>
      <c r="AS7" s="118"/>
      <c r="AT7" s="118"/>
      <c r="AU7" s="118"/>
      <c r="AV7" s="1" t="s">
        <v>50</v>
      </c>
      <c r="AW7" s="118">
        <v>220</v>
      </c>
      <c r="AX7" s="118"/>
      <c r="AY7" s="118"/>
      <c r="AZ7" s="118"/>
      <c r="BA7" s="118"/>
      <c r="BB7" s="118"/>
      <c r="BC7" s="118"/>
      <c r="BD7" s="118"/>
      <c r="BE7" s="118"/>
      <c r="BF7" s="118"/>
    </row>
    <row r="8" spans="1:77" x14ac:dyDescent="0.2">
      <c r="AO8" s="30"/>
      <c r="AP8" s="30"/>
      <c r="AQ8" s="30"/>
      <c r="AR8" s="30"/>
      <c r="AS8" s="30"/>
      <c r="AT8" s="30"/>
      <c r="AU8" s="30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124" t="s">
        <v>12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</row>
    <row r="11" spans="1:77" ht="15.75" customHeight="1" x14ac:dyDescent="0.2">
      <c r="A11" s="124" t="s">
        <v>64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</row>
    <row r="12" spans="1:77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7" customFormat="1" ht="18.75" customHeight="1" x14ac:dyDescent="0.2">
      <c r="A13" s="19" t="s">
        <v>40</v>
      </c>
      <c r="B13" s="121">
        <v>1400000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48"/>
      <c r="N13" s="119" t="s">
        <v>82</v>
      </c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49"/>
      <c r="AU13" s="121" t="s">
        <v>62</v>
      </c>
      <c r="AV13" s="122"/>
      <c r="AW13" s="122"/>
      <c r="AX13" s="122"/>
      <c r="AY13" s="122"/>
      <c r="AZ13" s="122"/>
      <c r="BA13" s="122"/>
      <c r="BB13" s="122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7"/>
      <c r="B14" s="123" t="s">
        <v>43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44"/>
      <c r="N14" s="120" t="s">
        <v>49</v>
      </c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44"/>
      <c r="AU14" s="123" t="s">
        <v>42</v>
      </c>
      <c r="AV14" s="123"/>
      <c r="AW14" s="123"/>
      <c r="AX14" s="123"/>
      <c r="AY14" s="123"/>
      <c r="AZ14" s="123"/>
      <c r="BA14" s="123"/>
      <c r="BB14" s="123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3"/>
      <c r="BF15" s="23"/>
      <c r="BG15" s="23"/>
      <c r="BH15" s="23"/>
      <c r="BI15" s="23"/>
      <c r="BJ15" s="23"/>
      <c r="BK15" s="23"/>
      <c r="BL15" s="23"/>
    </row>
    <row r="16" spans="1:77" customFormat="1" ht="19.5" customHeight="1" x14ac:dyDescent="0.2">
      <c r="A16" s="29" t="s">
        <v>4</v>
      </c>
      <c r="B16" s="121">
        <v>1410000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48"/>
      <c r="N16" s="119" t="s">
        <v>82</v>
      </c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49"/>
      <c r="AU16" s="121" t="s">
        <v>62</v>
      </c>
      <c r="AV16" s="122"/>
      <c r="AW16" s="122"/>
      <c r="AX16" s="122"/>
      <c r="AY16" s="122"/>
      <c r="AZ16" s="122"/>
      <c r="BA16" s="122"/>
      <c r="BB16" s="122"/>
      <c r="BC16" s="20"/>
      <c r="BD16" s="20"/>
      <c r="BE16" s="20"/>
      <c r="BF16" s="20"/>
      <c r="BG16" s="20"/>
      <c r="BH16" s="20"/>
      <c r="BI16" s="20"/>
      <c r="BJ16" s="20"/>
      <c r="BK16" s="20"/>
      <c r="BL16" s="21"/>
      <c r="BM16" s="24"/>
      <c r="BN16" s="24"/>
      <c r="BO16" s="24"/>
      <c r="BP16" s="20"/>
      <c r="BQ16" s="20"/>
      <c r="BR16" s="20"/>
      <c r="BS16" s="20"/>
      <c r="BT16" s="20"/>
      <c r="BU16" s="20"/>
      <c r="BV16" s="20"/>
      <c r="BW16" s="20"/>
    </row>
    <row r="17" spans="1:79" customFormat="1" ht="24" customHeight="1" x14ac:dyDescent="0.2">
      <c r="A17" s="26"/>
      <c r="B17" s="123" t="s">
        <v>43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44"/>
      <c r="N17" s="120" t="s">
        <v>48</v>
      </c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44"/>
      <c r="AU17" s="123" t="s">
        <v>42</v>
      </c>
      <c r="AV17" s="123"/>
      <c r="AW17" s="123"/>
      <c r="AX17" s="123"/>
      <c r="AY17" s="123"/>
      <c r="AZ17" s="123"/>
      <c r="BA17" s="123"/>
      <c r="BB17" s="123"/>
      <c r="BC17" s="22"/>
      <c r="BD17" s="22"/>
      <c r="BE17" s="22"/>
      <c r="BF17" s="22"/>
      <c r="BG17" s="22"/>
      <c r="BH17" s="22"/>
      <c r="BI17" s="22"/>
      <c r="BJ17" s="22"/>
      <c r="BK17" s="25"/>
      <c r="BL17" s="22"/>
      <c r="BM17" s="24"/>
      <c r="BN17" s="24"/>
      <c r="BO17" s="24"/>
      <c r="BP17" s="22"/>
      <c r="BQ17" s="22"/>
      <c r="BR17" s="22"/>
      <c r="BS17" s="22"/>
      <c r="BT17" s="22"/>
      <c r="BU17" s="22"/>
      <c r="BV17" s="22"/>
      <c r="BW17" s="22"/>
    </row>
    <row r="18" spans="1:79" customFormat="1" x14ac:dyDescent="0.2"/>
    <row r="19" spans="1:79" customFormat="1" ht="28.5" customHeight="1" x14ac:dyDescent="0.2">
      <c r="A19" s="19" t="s">
        <v>41</v>
      </c>
      <c r="B19" s="121">
        <v>1417670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39"/>
      <c r="N19" s="121" t="s">
        <v>66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38"/>
      <c r="AA19" s="121" t="s">
        <v>67</v>
      </c>
      <c r="AB19" s="122"/>
      <c r="AC19" s="122"/>
      <c r="AD19" s="122"/>
      <c r="AE19" s="122"/>
      <c r="AF19" s="122"/>
      <c r="AG19" s="122"/>
      <c r="AH19" s="122"/>
      <c r="AI19" s="122"/>
      <c r="AJ19" s="38"/>
      <c r="AK19" s="122" t="s">
        <v>65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38"/>
      <c r="BE19" s="121" t="s">
        <v>63</v>
      </c>
      <c r="BF19" s="122"/>
      <c r="BG19" s="122"/>
      <c r="BH19" s="122"/>
      <c r="BI19" s="122"/>
      <c r="BJ19" s="122"/>
      <c r="BK19" s="122"/>
      <c r="BL19" s="122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</row>
    <row r="20" spans="1:79" customFormat="1" ht="25.5" customHeight="1" x14ac:dyDescent="0.2">
      <c r="B20" s="123" t="s">
        <v>43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45"/>
      <c r="N20" s="123" t="s">
        <v>44</v>
      </c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46"/>
      <c r="AA20" s="128" t="s">
        <v>45</v>
      </c>
      <c r="AB20" s="128"/>
      <c r="AC20" s="128"/>
      <c r="AD20" s="128"/>
      <c r="AE20" s="128"/>
      <c r="AF20" s="128"/>
      <c r="AG20" s="128"/>
      <c r="AH20" s="128"/>
      <c r="AI20" s="128"/>
      <c r="AJ20" s="46"/>
      <c r="AK20" s="135" t="s">
        <v>46</v>
      </c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46"/>
      <c r="BE20" s="123" t="s">
        <v>47</v>
      </c>
      <c r="BF20" s="123"/>
      <c r="BG20" s="123"/>
      <c r="BH20" s="123"/>
      <c r="BI20" s="123"/>
      <c r="BJ20" s="123"/>
      <c r="BK20" s="123"/>
      <c r="BL20" s="123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 x14ac:dyDescent="0.2">
      <c r="A22" s="157" t="s">
        <v>37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1">
        <f>AS22+I23</f>
        <v>43539904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2" t="s">
        <v>38</v>
      </c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1">
        <v>0</v>
      </c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48" t="s">
        <v>14</v>
      </c>
      <c r="BE22" s="148"/>
      <c r="BF22" s="148"/>
      <c r="BG22" s="148"/>
      <c r="BH22" s="148"/>
      <c r="BI22" s="148"/>
      <c r="BJ22" s="148"/>
      <c r="BK22" s="148"/>
      <c r="BL22" s="148"/>
    </row>
    <row r="23" spans="1:79" ht="24.95" customHeight="1" x14ac:dyDescent="0.2">
      <c r="A23" s="148" t="s">
        <v>13</v>
      </c>
      <c r="B23" s="148"/>
      <c r="C23" s="148"/>
      <c r="D23" s="148"/>
      <c r="E23" s="148"/>
      <c r="F23" s="148"/>
      <c r="G23" s="148"/>
      <c r="H23" s="148"/>
      <c r="I23" s="151">
        <f>AK108</f>
        <v>43539904</v>
      </c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48" t="s">
        <v>15</v>
      </c>
      <c r="U23" s="148"/>
      <c r="V23" s="148"/>
      <c r="W23" s="148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2.7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150" t="s">
        <v>25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</row>
    <row r="26" spans="1:79" ht="114.75" customHeight="1" x14ac:dyDescent="0.2">
      <c r="A26" s="144" t="s">
        <v>213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9.5" customHeight="1" x14ac:dyDescent="0.2">
      <c r="A28" s="148" t="s">
        <v>24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</row>
    <row r="29" spans="1:79" ht="23.25" customHeight="1" x14ac:dyDescent="0.2">
      <c r="A29" s="67" t="s">
        <v>19</v>
      </c>
      <c r="B29" s="67"/>
      <c r="C29" s="67"/>
      <c r="D29" s="67"/>
      <c r="E29" s="67"/>
      <c r="F29" s="67"/>
      <c r="G29" s="71" t="s">
        <v>28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8" customHeight="1" x14ac:dyDescent="0.2">
      <c r="A30" s="67">
        <v>1</v>
      </c>
      <c r="B30" s="67"/>
      <c r="C30" s="67"/>
      <c r="D30" s="67"/>
      <c r="E30" s="67"/>
      <c r="F30" s="67"/>
      <c r="G30" s="7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8" customHeight="1" x14ac:dyDescent="0.2">
      <c r="A31" s="67">
        <v>1</v>
      </c>
      <c r="B31" s="67"/>
      <c r="C31" s="67"/>
      <c r="D31" s="67"/>
      <c r="E31" s="67"/>
      <c r="F31" s="67"/>
      <c r="G31" s="86" t="s">
        <v>51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36</v>
      </c>
    </row>
    <row r="32" spans="1:79" ht="12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7.25" customHeight="1" x14ac:dyDescent="0.2">
      <c r="A33" s="148" t="s">
        <v>26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79" ht="18.75" customHeight="1" x14ac:dyDescent="0.2">
      <c r="A34" s="136" t="s">
        <v>59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pans="1:79" ht="15.75" customHeight="1" x14ac:dyDescent="0.2">
      <c r="A36" s="148" t="s">
        <v>27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</row>
    <row r="37" spans="1:79" ht="18" customHeight="1" x14ac:dyDescent="0.2">
      <c r="A37" s="67" t="s">
        <v>19</v>
      </c>
      <c r="B37" s="67"/>
      <c r="C37" s="67"/>
      <c r="D37" s="67"/>
      <c r="E37" s="67"/>
      <c r="F37" s="67"/>
      <c r="G37" s="71" t="s">
        <v>16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3"/>
    </row>
    <row r="38" spans="1:79" ht="18" customHeight="1" x14ac:dyDescent="0.2">
      <c r="A38" s="67">
        <v>1</v>
      </c>
      <c r="B38" s="67"/>
      <c r="C38" s="67"/>
      <c r="D38" s="67"/>
      <c r="E38" s="67"/>
      <c r="F38" s="67"/>
      <c r="G38" s="71">
        <v>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8" customHeight="1" x14ac:dyDescent="0.2">
      <c r="A39" s="67">
        <v>1</v>
      </c>
      <c r="B39" s="67"/>
      <c r="C39" s="67"/>
      <c r="D39" s="67"/>
      <c r="E39" s="67"/>
      <c r="F39" s="67"/>
      <c r="G39" s="145" t="s">
        <v>95</v>
      </c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7"/>
      <c r="CA39" s="1" t="s">
        <v>6</v>
      </c>
    </row>
    <row r="40" spans="1:79" ht="18" customHeight="1" x14ac:dyDescent="0.2">
      <c r="A40" s="67">
        <v>2</v>
      </c>
      <c r="B40" s="67"/>
      <c r="C40" s="67"/>
      <c r="D40" s="67"/>
      <c r="E40" s="67"/>
      <c r="F40" s="67"/>
      <c r="G40" s="145" t="s">
        <v>96</v>
      </c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7"/>
    </row>
    <row r="41" spans="1:79" ht="18" customHeight="1" x14ac:dyDescent="0.2">
      <c r="A41" s="67">
        <v>3</v>
      </c>
      <c r="B41" s="67"/>
      <c r="C41" s="67"/>
      <c r="D41" s="67"/>
      <c r="E41" s="67"/>
      <c r="F41" s="67"/>
      <c r="G41" s="145" t="s">
        <v>116</v>
      </c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7"/>
    </row>
    <row r="42" spans="1:79" ht="18" customHeight="1" x14ac:dyDescent="0.2">
      <c r="A42" s="67">
        <v>4</v>
      </c>
      <c r="B42" s="67"/>
      <c r="C42" s="67"/>
      <c r="D42" s="67"/>
      <c r="E42" s="67"/>
      <c r="F42" s="67"/>
      <c r="G42" s="145" t="s">
        <v>117</v>
      </c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7"/>
    </row>
    <row r="43" spans="1:79" ht="18" customHeight="1" x14ac:dyDescent="0.2">
      <c r="A43" s="67">
        <v>5</v>
      </c>
      <c r="B43" s="67"/>
      <c r="C43" s="67"/>
      <c r="D43" s="67"/>
      <c r="E43" s="67"/>
      <c r="F43" s="67"/>
      <c r="G43" s="145" t="s">
        <v>120</v>
      </c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7"/>
    </row>
    <row r="44" spans="1:79" ht="18" customHeight="1" x14ac:dyDescent="0.2">
      <c r="A44" s="67">
        <v>6</v>
      </c>
      <c r="B44" s="67"/>
      <c r="C44" s="67"/>
      <c r="D44" s="67"/>
      <c r="E44" s="67"/>
      <c r="F44" s="67"/>
      <c r="G44" s="145" t="s">
        <v>119</v>
      </c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7"/>
    </row>
    <row r="45" spans="1:79" ht="18" customHeight="1" x14ac:dyDescent="0.2">
      <c r="A45" s="67">
        <v>7</v>
      </c>
      <c r="B45" s="67"/>
      <c r="C45" s="67"/>
      <c r="D45" s="67"/>
      <c r="E45" s="67"/>
      <c r="F45" s="67"/>
      <c r="G45" s="145" t="s">
        <v>124</v>
      </c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7"/>
    </row>
    <row r="46" spans="1:79" ht="18" customHeight="1" x14ac:dyDescent="0.2">
      <c r="A46" s="67">
        <v>8</v>
      </c>
      <c r="B46" s="67"/>
      <c r="C46" s="67"/>
      <c r="D46" s="67"/>
      <c r="E46" s="67"/>
      <c r="F46" s="67"/>
      <c r="G46" s="145" t="s">
        <v>123</v>
      </c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7"/>
    </row>
    <row r="47" spans="1:79" ht="15.7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pans="1:79" ht="15.75" customHeight="1" x14ac:dyDescent="0.2">
      <c r="A48" s="148" t="s">
        <v>29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</row>
    <row r="49" spans="1:79" ht="15" customHeight="1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143" t="s">
        <v>88</v>
      </c>
      <c r="AT49" s="143"/>
      <c r="AU49" s="143"/>
      <c r="AV49" s="143"/>
      <c r="AW49" s="143"/>
      <c r="AX49" s="143"/>
      <c r="AY49" s="143"/>
      <c r="AZ49" s="143"/>
      <c r="BA49" s="17"/>
      <c r="BB49" s="17"/>
      <c r="BC49" s="17"/>
      <c r="BD49" s="17"/>
      <c r="BE49" s="17"/>
      <c r="BF49" s="17"/>
      <c r="BG49" s="17"/>
      <c r="BH49" s="17"/>
      <c r="BI49" s="4"/>
      <c r="BJ49" s="4"/>
      <c r="BK49" s="4"/>
      <c r="BL49" s="4"/>
    </row>
    <row r="50" spans="1:79" ht="15.95" customHeight="1" x14ac:dyDescent="0.2">
      <c r="A50" s="67" t="s">
        <v>19</v>
      </c>
      <c r="B50" s="67"/>
      <c r="C50" s="67"/>
      <c r="D50" s="129" t="s">
        <v>17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1"/>
      <c r="AC50" s="67" t="s">
        <v>20</v>
      </c>
      <c r="AD50" s="67"/>
      <c r="AE50" s="67"/>
      <c r="AF50" s="67"/>
      <c r="AG50" s="67"/>
      <c r="AH50" s="67"/>
      <c r="AI50" s="67"/>
      <c r="AJ50" s="67"/>
      <c r="AK50" s="67" t="s">
        <v>21</v>
      </c>
      <c r="AL50" s="67"/>
      <c r="AM50" s="67"/>
      <c r="AN50" s="67"/>
      <c r="AO50" s="67"/>
      <c r="AP50" s="67"/>
      <c r="AQ50" s="67"/>
      <c r="AR50" s="67"/>
      <c r="AS50" s="67" t="s">
        <v>18</v>
      </c>
      <c r="AT50" s="67"/>
      <c r="AU50" s="67"/>
      <c r="AV50" s="67"/>
      <c r="AW50" s="67"/>
      <c r="AX50" s="67"/>
      <c r="AY50" s="67"/>
      <c r="AZ50" s="67"/>
      <c r="BA50" s="15"/>
      <c r="BB50" s="15"/>
      <c r="BC50" s="15"/>
      <c r="BD50" s="15"/>
      <c r="BE50" s="15"/>
      <c r="BF50" s="15"/>
      <c r="BG50" s="15"/>
      <c r="BH50" s="15"/>
    </row>
    <row r="51" spans="1:79" ht="16.5" customHeight="1" x14ac:dyDescent="0.2">
      <c r="A51" s="67"/>
      <c r="B51" s="67"/>
      <c r="C51" s="67"/>
      <c r="D51" s="132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4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15"/>
      <c r="BB51" s="15"/>
      <c r="BC51" s="15"/>
      <c r="BD51" s="15"/>
      <c r="BE51" s="15"/>
      <c r="BF51" s="15"/>
      <c r="BG51" s="15"/>
      <c r="BH51" s="15"/>
    </row>
    <row r="52" spans="1:79" ht="15.75" x14ac:dyDescent="0.2">
      <c r="A52" s="67">
        <v>1</v>
      </c>
      <c r="B52" s="67"/>
      <c r="C52" s="67"/>
      <c r="D52" s="71">
        <v>2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67">
        <v>3</v>
      </c>
      <c r="AD52" s="67"/>
      <c r="AE52" s="67"/>
      <c r="AF52" s="67"/>
      <c r="AG52" s="67"/>
      <c r="AH52" s="67"/>
      <c r="AI52" s="67"/>
      <c r="AJ52" s="67"/>
      <c r="AK52" s="67">
        <v>4</v>
      </c>
      <c r="AL52" s="67"/>
      <c r="AM52" s="67"/>
      <c r="AN52" s="67"/>
      <c r="AO52" s="67"/>
      <c r="AP52" s="67"/>
      <c r="AQ52" s="67"/>
      <c r="AR52" s="67"/>
      <c r="AS52" s="67">
        <v>5</v>
      </c>
      <c r="AT52" s="67"/>
      <c r="AU52" s="67"/>
      <c r="AV52" s="67"/>
      <c r="AW52" s="67"/>
      <c r="AX52" s="67"/>
      <c r="AY52" s="67"/>
      <c r="AZ52" s="67"/>
      <c r="BA52" s="15"/>
      <c r="BB52" s="15"/>
      <c r="BC52" s="15"/>
      <c r="BD52" s="15"/>
      <c r="BE52" s="15"/>
      <c r="BF52" s="15"/>
      <c r="BG52" s="15"/>
      <c r="BH52" s="15"/>
    </row>
    <row r="53" spans="1:79" ht="34.5" customHeight="1" x14ac:dyDescent="0.2">
      <c r="A53" s="56">
        <v>1</v>
      </c>
      <c r="B53" s="56"/>
      <c r="C53" s="56"/>
      <c r="D53" s="153" t="s">
        <v>52</v>
      </c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5"/>
      <c r="AC53" s="64"/>
      <c r="AD53" s="64"/>
      <c r="AE53" s="64"/>
      <c r="AF53" s="64"/>
      <c r="AG53" s="64"/>
      <c r="AH53" s="64"/>
      <c r="AI53" s="64"/>
      <c r="AJ53" s="64"/>
      <c r="AK53" s="64">
        <f>SUM(AK54:AR68)</f>
        <v>4708783</v>
      </c>
      <c r="AL53" s="64"/>
      <c r="AM53" s="64"/>
      <c r="AN53" s="64"/>
      <c r="AO53" s="64"/>
      <c r="AP53" s="64"/>
      <c r="AQ53" s="64"/>
      <c r="AR53" s="64"/>
      <c r="AS53" s="64">
        <f t="shared" ref="AS53:AS59" si="0">AC53+AK53</f>
        <v>4708783</v>
      </c>
      <c r="AT53" s="64"/>
      <c r="AU53" s="64"/>
      <c r="AV53" s="64"/>
      <c r="AW53" s="64"/>
      <c r="AX53" s="64"/>
      <c r="AY53" s="64"/>
      <c r="AZ53" s="64"/>
      <c r="BA53" s="16"/>
      <c r="BB53" s="16"/>
      <c r="BC53" s="16"/>
      <c r="BD53" s="16"/>
      <c r="BE53" s="16"/>
      <c r="BF53" s="16"/>
      <c r="BG53" s="16"/>
      <c r="BH53" s="16"/>
      <c r="CA53" s="1" t="s">
        <v>7</v>
      </c>
    </row>
    <row r="54" spans="1:79" ht="52.5" customHeight="1" x14ac:dyDescent="0.2">
      <c r="A54" s="71"/>
      <c r="B54" s="62"/>
      <c r="C54" s="63"/>
      <c r="D54" s="68" t="s">
        <v>68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70"/>
      <c r="AC54" s="72"/>
      <c r="AD54" s="73"/>
      <c r="AE54" s="73"/>
      <c r="AF54" s="73"/>
      <c r="AG54" s="73"/>
      <c r="AH54" s="73"/>
      <c r="AI54" s="73"/>
      <c r="AJ54" s="74"/>
      <c r="AK54" s="72">
        <f>3500000-3400000-95000</f>
        <v>5000</v>
      </c>
      <c r="AL54" s="73"/>
      <c r="AM54" s="73"/>
      <c r="AN54" s="73"/>
      <c r="AO54" s="73"/>
      <c r="AP54" s="73"/>
      <c r="AQ54" s="73"/>
      <c r="AR54" s="74"/>
      <c r="AS54" s="66">
        <f t="shared" si="0"/>
        <v>5000</v>
      </c>
      <c r="AT54" s="66"/>
      <c r="AU54" s="66"/>
      <c r="AV54" s="66"/>
      <c r="AW54" s="66"/>
      <c r="AX54" s="66"/>
      <c r="AY54" s="66"/>
      <c r="AZ54" s="66"/>
      <c r="BA54" s="16"/>
      <c r="BB54" s="16"/>
      <c r="BC54" s="16"/>
      <c r="BD54" s="16"/>
      <c r="BE54" s="16"/>
      <c r="BF54" s="16"/>
      <c r="BG54" s="16"/>
      <c r="BH54" s="16"/>
    </row>
    <row r="55" spans="1:79" ht="32.25" hidden="1" customHeight="1" x14ac:dyDescent="0.2">
      <c r="A55" s="71"/>
      <c r="B55" s="62"/>
      <c r="C55" s="63"/>
      <c r="D55" s="68" t="s">
        <v>69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70"/>
      <c r="AC55" s="72"/>
      <c r="AD55" s="73"/>
      <c r="AE55" s="73"/>
      <c r="AF55" s="73"/>
      <c r="AG55" s="73"/>
      <c r="AH55" s="73"/>
      <c r="AI55" s="73"/>
      <c r="AJ55" s="74"/>
      <c r="AK55" s="72">
        <f>400000-380000-20000</f>
        <v>0</v>
      </c>
      <c r="AL55" s="73"/>
      <c r="AM55" s="73"/>
      <c r="AN55" s="73"/>
      <c r="AO55" s="73"/>
      <c r="AP55" s="73"/>
      <c r="AQ55" s="73"/>
      <c r="AR55" s="74"/>
      <c r="AS55" s="66">
        <f t="shared" si="0"/>
        <v>0</v>
      </c>
      <c r="AT55" s="66"/>
      <c r="AU55" s="66"/>
      <c r="AV55" s="66"/>
      <c r="AW55" s="66"/>
      <c r="AX55" s="66"/>
      <c r="AY55" s="66"/>
      <c r="AZ55" s="66"/>
      <c r="BA55" s="16"/>
      <c r="BB55" s="16"/>
      <c r="BC55" s="16"/>
      <c r="BD55" s="16"/>
      <c r="BE55" s="16"/>
      <c r="BF55" s="16"/>
      <c r="BG55" s="16"/>
      <c r="BH55" s="16"/>
    </row>
    <row r="56" spans="1:79" ht="66" customHeight="1" x14ac:dyDescent="0.2">
      <c r="A56" s="71"/>
      <c r="B56" s="62"/>
      <c r="C56" s="63"/>
      <c r="D56" s="68" t="s">
        <v>173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70"/>
      <c r="AC56" s="72"/>
      <c r="AD56" s="73"/>
      <c r="AE56" s="73"/>
      <c r="AF56" s="73"/>
      <c r="AG56" s="73"/>
      <c r="AH56" s="73"/>
      <c r="AI56" s="73"/>
      <c r="AJ56" s="74"/>
      <c r="AK56" s="72">
        <f>380000+470000</f>
        <v>850000</v>
      </c>
      <c r="AL56" s="73"/>
      <c r="AM56" s="73"/>
      <c r="AN56" s="73"/>
      <c r="AO56" s="73"/>
      <c r="AP56" s="73"/>
      <c r="AQ56" s="73"/>
      <c r="AR56" s="74"/>
      <c r="AS56" s="66">
        <f t="shared" si="0"/>
        <v>850000</v>
      </c>
      <c r="AT56" s="66"/>
      <c r="AU56" s="66"/>
      <c r="AV56" s="66"/>
      <c r="AW56" s="66"/>
      <c r="AX56" s="66"/>
      <c r="AY56" s="66"/>
      <c r="AZ56" s="66"/>
      <c r="BA56" s="16"/>
      <c r="BB56" s="16"/>
      <c r="BC56" s="16"/>
      <c r="BD56" s="16"/>
      <c r="BE56" s="16"/>
      <c r="BF56" s="16"/>
      <c r="BG56" s="16"/>
      <c r="BH56" s="16"/>
    </row>
    <row r="57" spans="1:79" ht="65.25" customHeight="1" x14ac:dyDescent="0.2">
      <c r="A57" s="71"/>
      <c r="B57" s="62"/>
      <c r="C57" s="63"/>
      <c r="D57" s="68" t="s">
        <v>70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70"/>
      <c r="AC57" s="72"/>
      <c r="AD57" s="73"/>
      <c r="AE57" s="73"/>
      <c r="AF57" s="73"/>
      <c r="AG57" s="73"/>
      <c r="AH57" s="73"/>
      <c r="AI57" s="73"/>
      <c r="AJ57" s="74"/>
      <c r="AK57" s="72">
        <v>200000</v>
      </c>
      <c r="AL57" s="73"/>
      <c r="AM57" s="73"/>
      <c r="AN57" s="73"/>
      <c r="AO57" s="73"/>
      <c r="AP57" s="73"/>
      <c r="AQ57" s="73"/>
      <c r="AR57" s="74"/>
      <c r="AS57" s="66">
        <f t="shared" si="0"/>
        <v>200000</v>
      </c>
      <c r="AT57" s="66"/>
      <c r="AU57" s="66"/>
      <c r="AV57" s="66"/>
      <c r="AW57" s="66"/>
      <c r="AX57" s="66"/>
      <c r="AY57" s="66"/>
      <c r="AZ57" s="66"/>
      <c r="BA57" s="16"/>
      <c r="BB57" s="16"/>
      <c r="BC57" s="16"/>
      <c r="BD57" s="16"/>
      <c r="BE57" s="16"/>
      <c r="BF57" s="16"/>
      <c r="BG57" s="16"/>
      <c r="BH57" s="16"/>
    </row>
    <row r="58" spans="1:79" ht="34.5" hidden="1" customHeight="1" x14ac:dyDescent="0.2">
      <c r="A58" s="71"/>
      <c r="B58" s="62"/>
      <c r="C58" s="63"/>
      <c r="D58" s="68" t="s">
        <v>71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70"/>
      <c r="AC58" s="72"/>
      <c r="AD58" s="73"/>
      <c r="AE58" s="73"/>
      <c r="AF58" s="73"/>
      <c r="AG58" s="73"/>
      <c r="AH58" s="73"/>
      <c r="AI58" s="73"/>
      <c r="AJ58" s="74"/>
      <c r="AK58" s="72">
        <f>50000-50000</f>
        <v>0</v>
      </c>
      <c r="AL58" s="73"/>
      <c r="AM58" s="73"/>
      <c r="AN58" s="73"/>
      <c r="AO58" s="73"/>
      <c r="AP58" s="73"/>
      <c r="AQ58" s="73"/>
      <c r="AR58" s="74"/>
      <c r="AS58" s="66">
        <f t="shared" si="0"/>
        <v>0</v>
      </c>
      <c r="AT58" s="66"/>
      <c r="AU58" s="66"/>
      <c r="AV58" s="66"/>
      <c r="AW58" s="66"/>
      <c r="AX58" s="66"/>
      <c r="AY58" s="66"/>
      <c r="AZ58" s="66"/>
      <c r="BA58" s="16"/>
      <c r="BB58" s="16"/>
      <c r="BC58" s="16"/>
      <c r="BD58" s="16"/>
      <c r="BE58" s="16"/>
      <c r="BF58" s="16"/>
      <c r="BG58" s="16"/>
      <c r="BH58" s="16"/>
    </row>
    <row r="59" spans="1:79" ht="52.5" customHeight="1" x14ac:dyDescent="0.2">
      <c r="A59" s="71"/>
      <c r="B59" s="62"/>
      <c r="C59" s="63"/>
      <c r="D59" s="68" t="s">
        <v>139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70"/>
      <c r="AC59" s="72"/>
      <c r="AD59" s="73"/>
      <c r="AE59" s="73"/>
      <c r="AF59" s="73"/>
      <c r="AG59" s="73"/>
      <c r="AH59" s="73"/>
      <c r="AI59" s="73"/>
      <c r="AJ59" s="74"/>
      <c r="AK59" s="72">
        <f>1301922-183000-19863</f>
        <v>1099059</v>
      </c>
      <c r="AL59" s="73"/>
      <c r="AM59" s="73"/>
      <c r="AN59" s="73"/>
      <c r="AO59" s="73"/>
      <c r="AP59" s="73"/>
      <c r="AQ59" s="73"/>
      <c r="AR59" s="74"/>
      <c r="AS59" s="66">
        <f t="shared" si="0"/>
        <v>1099059</v>
      </c>
      <c r="AT59" s="66"/>
      <c r="AU59" s="66"/>
      <c r="AV59" s="66"/>
      <c r="AW59" s="66"/>
      <c r="AX59" s="66"/>
      <c r="AY59" s="66"/>
      <c r="AZ59" s="66"/>
      <c r="BA59" s="16"/>
      <c r="BB59" s="16"/>
      <c r="BC59" s="16"/>
      <c r="BD59" s="16"/>
      <c r="BE59" s="16"/>
      <c r="BF59" s="16"/>
      <c r="BG59" s="16"/>
      <c r="BH59" s="16"/>
    </row>
    <row r="60" spans="1:79" ht="48" customHeight="1" x14ac:dyDescent="0.2">
      <c r="A60" s="71"/>
      <c r="B60" s="62"/>
      <c r="C60" s="63"/>
      <c r="D60" s="86" t="s">
        <v>138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8"/>
      <c r="AC60" s="72"/>
      <c r="AD60" s="73"/>
      <c r="AE60" s="73"/>
      <c r="AF60" s="73"/>
      <c r="AG60" s="73"/>
      <c r="AH60" s="73"/>
      <c r="AI60" s="73"/>
      <c r="AJ60" s="74"/>
      <c r="AK60" s="72">
        <v>2000000</v>
      </c>
      <c r="AL60" s="73"/>
      <c r="AM60" s="73"/>
      <c r="AN60" s="73"/>
      <c r="AO60" s="73"/>
      <c r="AP60" s="73"/>
      <c r="AQ60" s="73"/>
      <c r="AR60" s="74"/>
      <c r="AS60" s="66">
        <f t="shared" ref="AS60:AS66" si="1">AC60+AK60</f>
        <v>2000000</v>
      </c>
      <c r="AT60" s="66"/>
      <c r="AU60" s="66"/>
      <c r="AV60" s="66"/>
      <c r="AW60" s="66"/>
      <c r="AX60" s="66"/>
      <c r="AY60" s="66"/>
      <c r="AZ60" s="66"/>
      <c r="BA60" s="16"/>
      <c r="BB60" s="16"/>
      <c r="BC60" s="16"/>
      <c r="BD60" s="16"/>
      <c r="BE60" s="16"/>
      <c r="BF60" s="16"/>
      <c r="BG60" s="16"/>
      <c r="BH60" s="16"/>
    </row>
    <row r="61" spans="1:79" ht="32.25" customHeight="1" x14ac:dyDescent="0.2">
      <c r="A61" s="71"/>
      <c r="B61" s="62"/>
      <c r="C61" s="63"/>
      <c r="D61" s="86" t="s">
        <v>140</v>
      </c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8"/>
      <c r="AC61" s="72"/>
      <c r="AD61" s="73"/>
      <c r="AE61" s="73"/>
      <c r="AF61" s="73"/>
      <c r="AG61" s="73"/>
      <c r="AH61" s="73"/>
      <c r="AI61" s="73"/>
      <c r="AJ61" s="74"/>
      <c r="AK61" s="72">
        <v>6400</v>
      </c>
      <c r="AL61" s="73"/>
      <c r="AM61" s="73"/>
      <c r="AN61" s="73"/>
      <c r="AO61" s="73"/>
      <c r="AP61" s="73"/>
      <c r="AQ61" s="73"/>
      <c r="AR61" s="74"/>
      <c r="AS61" s="66">
        <f t="shared" si="1"/>
        <v>6400</v>
      </c>
      <c r="AT61" s="66"/>
      <c r="AU61" s="66"/>
      <c r="AV61" s="66"/>
      <c r="AW61" s="66"/>
      <c r="AX61" s="66"/>
      <c r="AY61" s="66"/>
      <c r="AZ61" s="66"/>
      <c r="BA61" s="16"/>
      <c r="BB61" s="16"/>
      <c r="BC61" s="16"/>
      <c r="BD61" s="16"/>
      <c r="BE61" s="16"/>
      <c r="BF61" s="16"/>
      <c r="BG61" s="16"/>
      <c r="BH61" s="16"/>
    </row>
    <row r="62" spans="1:79" ht="33.75" customHeight="1" x14ac:dyDescent="0.2">
      <c r="A62" s="71"/>
      <c r="B62" s="62"/>
      <c r="C62" s="63"/>
      <c r="D62" s="86" t="s">
        <v>141</v>
      </c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8"/>
      <c r="AC62" s="72"/>
      <c r="AD62" s="73"/>
      <c r="AE62" s="73"/>
      <c r="AF62" s="73"/>
      <c r="AG62" s="73"/>
      <c r="AH62" s="73"/>
      <c r="AI62" s="73"/>
      <c r="AJ62" s="74"/>
      <c r="AK62" s="72">
        <v>22200</v>
      </c>
      <c r="AL62" s="73"/>
      <c r="AM62" s="73"/>
      <c r="AN62" s="73"/>
      <c r="AO62" s="73"/>
      <c r="AP62" s="73"/>
      <c r="AQ62" s="73"/>
      <c r="AR62" s="74"/>
      <c r="AS62" s="66">
        <f t="shared" si="1"/>
        <v>22200</v>
      </c>
      <c r="AT62" s="66"/>
      <c r="AU62" s="66"/>
      <c r="AV62" s="66"/>
      <c r="AW62" s="66"/>
      <c r="AX62" s="66"/>
      <c r="AY62" s="66"/>
      <c r="AZ62" s="66"/>
      <c r="BA62" s="16"/>
      <c r="BB62" s="16"/>
      <c r="BC62" s="16"/>
      <c r="BD62" s="16"/>
      <c r="BE62" s="16"/>
      <c r="BF62" s="16"/>
      <c r="BG62" s="16"/>
      <c r="BH62" s="16"/>
    </row>
    <row r="63" spans="1:79" ht="33.75" customHeight="1" x14ac:dyDescent="0.2">
      <c r="A63" s="71"/>
      <c r="B63" s="62"/>
      <c r="C63" s="63"/>
      <c r="D63" s="86" t="s">
        <v>189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8"/>
      <c r="AC63" s="72"/>
      <c r="AD63" s="73"/>
      <c r="AE63" s="73"/>
      <c r="AF63" s="73"/>
      <c r="AG63" s="73"/>
      <c r="AH63" s="73"/>
      <c r="AI63" s="73"/>
      <c r="AJ63" s="74"/>
      <c r="AK63" s="125">
        <f>145000-28000</f>
        <v>117000</v>
      </c>
      <c r="AL63" s="126"/>
      <c r="AM63" s="126"/>
      <c r="AN63" s="126"/>
      <c r="AO63" s="126"/>
      <c r="AP63" s="126"/>
      <c r="AQ63" s="126"/>
      <c r="AR63" s="127"/>
      <c r="AS63" s="66">
        <f t="shared" si="1"/>
        <v>117000</v>
      </c>
      <c r="AT63" s="66"/>
      <c r="AU63" s="66"/>
      <c r="AV63" s="66"/>
      <c r="AW63" s="66"/>
      <c r="AX63" s="66"/>
      <c r="AY63" s="66"/>
      <c r="AZ63" s="66"/>
      <c r="BA63" s="16"/>
      <c r="BB63" s="16"/>
      <c r="BC63" s="16"/>
      <c r="BD63" s="16"/>
      <c r="BE63" s="16"/>
      <c r="BF63" s="16"/>
      <c r="BG63" s="16"/>
      <c r="BH63" s="16"/>
    </row>
    <row r="64" spans="1:79" ht="33.75" customHeight="1" x14ac:dyDescent="0.2">
      <c r="A64" s="71"/>
      <c r="B64" s="62"/>
      <c r="C64" s="63"/>
      <c r="D64" s="89" t="s">
        <v>207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1"/>
      <c r="AC64" s="72"/>
      <c r="AD64" s="73"/>
      <c r="AE64" s="73"/>
      <c r="AF64" s="73"/>
      <c r="AG64" s="73"/>
      <c r="AH64" s="73"/>
      <c r="AI64" s="73"/>
      <c r="AJ64" s="74"/>
      <c r="AK64" s="125">
        <v>38000</v>
      </c>
      <c r="AL64" s="126"/>
      <c r="AM64" s="126"/>
      <c r="AN64" s="126"/>
      <c r="AO64" s="126"/>
      <c r="AP64" s="126"/>
      <c r="AQ64" s="126"/>
      <c r="AR64" s="127"/>
      <c r="AS64" s="66">
        <f t="shared" si="1"/>
        <v>38000</v>
      </c>
      <c r="AT64" s="66"/>
      <c r="AU64" s="66"/>
      <c r="AV64" s="66"/>
      <c r="AW64" s="66"/>
      <c r="AX64" s="66"/>
      <c r="AY64" s="66"/>
      <c r="AZ64" s="66"/>
      <c r="BA64" s="16"/>
      <c r="BB64" s="16"/>
      <c r="BC64" s="16"/>
      <c r="BD64" s="16"/>
      <c r="BE64" s="16"/>
      <c r="BF64" s="16"/>
      <c r="BG64" s="16"/>
      <c r="BH64" s="16"/>
    </row>
    <row r="65" spans="1:74" ht="36" customHeight="1" x14ac:dyDescent="0.2">
      <c r="A65" s="71"/>
      <c r="B65" s="62"/>
      <c r="C65" s="63"/>
      <c r="D65" s="86" t="s">
        <v>198</v>
      </c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8"/>
      <c r="AC65" s="72"/>
      <c r="AD65" s="73"/>
      <c r="AE65" s="73"/>
      <c r="AF65" s="73"/>
      <c r="AG65" s="73"/>
      <c r="AH65" s="73"/>
      <c r="AI65" s="73"/>
      <c r="AJ65" s="74"/>
      <c r="AK65" s="72">
        <f>790000-591100</f>
        <v>198900</v>
      </c>
      <c r="AL65" s="73"/>
      <c r="AM65" s="73"/>
      <c r="AN65" s="73"/>
      <c r="AO65" s="73"/>
      <c r="AP65" s="73"/>
      <c r="AQ65" s="73"/>
      <c r="AR65" s="74"/>
      <c r="AS65" s="66">
        <f t="shared" si="1"/>
        <v>198900</v>
      </c>
      <c r="AT65" s="66"/>
      <c r="AU65" s="66"/>
      <c r="AV65" s="66"/>
      <c r="AW65" s="66"/>
      <c r="AX65" s="66"/>
      <c r="AY65" s="66"/>
      <c r="AZ65" s="66"/>
      <c r="BA65" s="16"/>
      <c r="BB65" s="16"/>
      <c r="BC65" s="16"/>
      <c r="BD65" s="16"/>
      <c r="BE65" s="16"/>
      <c r="BF65" s="16"/>
      <c r="BG65" s="16"/>
      <c r="BH65" s="16"/>
    </row>
    <row r="66" spans="1:74" ht="51.75" hidden="1" customHeight="1" x14ac:dyDescent="0.2">
      <c r="A66" s="71"/>
      <c r="B66" s="62"/>
      <c r="C66" s="63"/>
      <c r="D66" s="86" t="s">
        <v>190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8"/>
      <c r="AC66" s="72"/>
      <c r="AD66" s="73"/>
      <c r="AE66" s="73"/>
      <c r="AF66" s="73"/>
      <c r="AG66" s="73"/>
      <c r="AH66" s="73"/>
      <c r="AI66" s="73"/>
      <c r="AJ66" s="74"/>
      <c r="AK66" s="72">
        <f>50000-50000</f>
        <v>0</v>
      </c>
      <c r="AL66" s="73"/>
      <c r="AM66" s="73"/>
      <c r="AN66" s="73"/>
      <c r="AO66" s="73"/>
      <c r="AP66" s="73"/>
      <c r="AQ66" s="73"/>
      <c r="AR66" s="74"/>
      <c r="AS66" s="66">
        <f t="shared" si="1"/>
        <v>0</v>
      </c>
      <c r="AT66" s="66"/>
      <c r="AU66" s="66"/>
      <c r="AV66" s="66"/>
      <c r="AW66" s="66"/>
      <c r="AX66" s="66"/>
      <c r="AY66" s="66"/>
      <c r="AZ66" s="66"/>
      <c r="BA66" s="16"/>
      <c r="BB66" s="16"/>
      <c r="BC66" s="16"/>
      <c r="BD66" s="16"/>
      <c r="BE66" s="16"/>
      <c r="BF66" s="16"/>
      <c r="BG66" s="16"/>
      <c r="BH66" s="16"/>
    </row>
    <row r="67" spans="1:74" ht="33" customHeight="1" x14ac:dyDescent="0.2">
      <c r="A67" s="71"/>
      <c r="B67" s="62"/>
      <c r="C67" s="63"/>
      <c r="D67" s="86" t="s">
        <v>202</v>
      </c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8"/>
      <c r="AC67" s="72"/>
      <c r="AD67" s="73"/>
      <c r="AE67" s="73"/>
      <c r="AF67" s="73"/>
      <c r="AG67" s="73"/>
      <c r="AH67" s="73"/>
      <c r="AI67" s="73"/>
      <c r="AJ67" s="74"/>
      <c r="AK67" s="72">
        <f>150000</f>
        <v>150000</v>
      </c>
      <c r="AL67" s="73"/>
      <c r="AM67" s="73"/>
      <c r="AN67" s="73"/>
      <c r="AO67" s="73"/>
      <c r="AP67" s="73"/>
      <c r="AQ67" s="73"/>
      <c r="AR67" s="74"/>
      <c r="AS67" s="66">
        <f>AC67+AK67</f>
        <v>150000</v>
      </c>
      <c r="AT67" s="66"/>
      <c r="AU67" s="66"/>
      <c r="AV67" s="66"/>
      <c r="AW67" s="66"/>
      <c r="AX67" s="66"/>
      <c r="AY67" s="66"/>
      <c r="AZ67" s="66"/>
      <c r="BA67" s="16"/>
      <c r="BB67" s="16"/>
      <c r="BC67" s="16"/>
      <c r="BD67" s="16"/>
      <c r="BE67" s="16"/>
      <c r="BF67" s="16"/>
      <c r="BG67" s="16"/>
      <c r="BH67" s="16"/>
    </row>
    <row r="68" spans="1:74" ht="36.75" customHeight="1" x14ac:dyDescent="0.2">
      <c r="A68" s="71"/>
      <c r="B68" s="62"/>
      <c r="C68" s="63"/>
      <c r="D68" s="89" t="s">
        <v>203</v>
      </c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1"/>
      <c r="AC68" s="72"/>
      <c r="AD68" s="73"/>
      <c r="AE68" s="73"/>
      <c r="AF68" s="73"/>
      <c r="AG68" s="73"/>
      <c r="AH68" s="73"/>
      <c r="AI68" s="73"/>
      <c r="AJ68" s="74"/>
      <c r="AK68" s="72">
        <v>22224</v>
      </c>
      <c r="AL68" s="73"/>
      <c r="AM68" s="73"/>
      <c r="AN68" s="73"/>
      <c r="AO68" s="73"/>
      <c r="AP68" s="73"/>
      <c r="AQ68" s="73"/>
      <c r="AR68" s="74"/>
      <c r="AS68" s="66">
        <f>AC68+AK68</f>
        <v>22224</v>
      </c>
      <c r="AT68" s="66"/>
      <c r="AU68" s="66"/>
      <c r="AV68" s="66"/>
      <c r="AW68" s="66"/>
      <c r="AX68" s="66"/>
      <c r="AY68" s="66"/>
      <c r="AZ68" s="66"/>
      <c r="BA68" s="16"/>
      <c r="BB68" s="16"/>
      <c r="BC68" s="16"/>
      <c r="BD68" s="16"/>
      <c r="BE68" s="16"/>
      <c r="BF68" s="16"/>
      <c r="BG68" s="16"/>
      <c r="BH68" s="16"/>
    </row>
    <row r="69" spans="1:74" ht="36.75" customHeight="1" x14ac:dyDescent="0.2">
      <c r="A69" s="56">
        <v>2</v>
      </c>
      <c r="B69" s="56"/>
      <c r="C69" s="56"/>
      <c r="D69" s="99" t="s">
        <v>53</v>
      </c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1"/>
      <c r="AC69" s="64"/>
      <c r="AD69" s="64"/>
      <c r="AE69" s="64"/>
      <c r="AF69" s="64"/>
      <c r="AG69" s="64"/>
      <c r="AH69" s="64"/>
      <c r="AI69" s="64"/>
      <c r="AJ69" s="64"/>
      <c r="AK69" s="64">
        <f>SUM(AK70:AR88)</f>
        <v>23297429</v>
      </c>
      <c r="AL69" s="64"/>
      <c r="AM69" s="64"/>
      <c r="AN69" s="64"/>
      <c r="AO69" s="64"/>
      <c r="AP69" s="64"/>
      <c r="AQ69" s="64"/>
      <c r="AR69" s="64"/>
      <c r="AS69" s="64">
        <f>AC69+AK69</f>
        <v>23297429</v>
      </c>
      <c r="AT69" s="64"/>
      <c r="AU69" s="64"/>
      <c r="AV69" s="64"/>
      <c r="AW69" s="64"/>
      <c r="AX69" s="64"/>
      <c r="AY69" s="64"/>
      <c r="AZ69" s="64"/>
      <c r="BA69" s="16"/>
      <c r="BB69" s="16"/>
      <c r="BC69" s="16"/>
      <c r="BD69" s="16"/>
      <c r="BE69" s="16"/>
      <c r="BF69" s="16"/>
      <c r="BG69" s="16"/>
      <c r="BH69" s="16"/>
      <c r="BV69" s="50"/>
    </row>
    <row r="70" spans="1:74" ht="51.75" customHeight="1" x14ac:dyDescent="0.2">
      <c r="A70" s="71"/>
      <c r="B70" s="62"/>
      <c r="C70" s="63"/>
      <c r="D70" s="86" t="s">
        <v>72</v>
      </c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8"/>
      <c r="AC70" s="66"/>
      <c r="AD70" s="66"/>
      <c r="AE70" s="66"/>
      <c r="AF70" s="66"/>
      <c r="AG70" s="66"/>
      <c r="AH70" s="66"/>
      <c r="AI70" s="66"/>
      <c r="AJ70" s="66"/>
      <c r="AK70" s="72">
        <f>1050599-70414</f>
        <v>980185</v>
      </c>
      <c r="AL70" s="73"/>
      <c r="AM70" s="73"/>
      <c r="AN70" s="73"/>
      <c r="AO70" s="73"/>
      <c r="AP70" s="73"/>
      <c r="AQ70" s="73"/>
      <c r="AR70" s="74"/>
      <c r="AS70" s="66">
        <f t="shared" ref="AS70:AS79" si="2">AC70+AK70</f>
        <v>980185</v>
      </c>
      <c r="AT70" s="66"/>
      <c r="AU70" s="66"/>
      <c r="AV70" s="66"/>
      <c r="AW70" s="66"/>
      <c r="AX70" s="66"/>
      <c r="AY70" s="66"/>
      <c r="AZ70" s="66"/>
      <c r="BA70" s="16"/>
      <c r="BB70" s="16"/>
      <c r="BC70" s="16"/>
      <c r="BD70" s="16"/>
      <c r="BE70" s="16"/>
      <c r="BF70" s="16"/>
      <c r="BG70" s="16"/>
      <c r="BH70" s="16"/>
    </row>
    <row r="71" spans="1:74" ht="51.75" customHeight="1" x14ac:dyDescent="0.2">
      <c r="A71" s="71"/>
      <c r="B71" s="62"/>
      <c r="C71" s="63"/>
      <c r="D71" s="86" t="s">
        <v>73</v>
      </c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8"/>
      <c r="AC71" s="66"/>
      <c r="AD71" s="66"/>
      <c r="AE71" s="66"/>
      <c r="AF71" s="66"/>
      <c r="AG71" s="66"/>
      <c r="AH71" s="66"/>
      <c r="AI71" s="66"/>
      <c r="AJ71" s="66"/>
      <c r="AK71" s="72">
        <f>694860-72171-99343</f>
        <v>523346</v>
      </c>
      <c r="AL71" s="73"/>
      <c r="AM71" s="73"/>
      <c r="AN71" s="73"/>
      <c r="AO71" s="73"/>
      <c r="AP71" s="73"/>
      <c r="AQ71" s="73"/>
      <c r="AR71" s="74"/>
      <c r="AS71" s="66">
        <f t="shared" si="2"/>
        <v>523346</v>
      </c>
      <c r="AT71" s="66"/>
      <c r="AU71" s="66"/>
      <c r="AV71" s="66"/>
      <c r="AW71" s="66"/>
      <c r="AX71" s="66"/>
      <c r="AY71" s="66"/>
      <c r="AZ71" s="66"/>
      <c r="BA71" s="16"/>
      <c r="BB71" s="16"/>
      <c r="BC71" s="16"/>
      <c r="BD71" s="16"/>
      <c r="BE71" s="16"/>
      <c r="BF71" s="16"/>
      <c r="BG71" s="16"/>
      <c r="BH71" s="16"/>
    </row>
    <row r="72" spans="1:74" ht="67.5" customHeight="1" x14ac:dyDescent="0.2">
      <c r="A72" s="71"/>
      <c r="B72" s="62"/>
      <c r="C72" s="63"/>
      <c r="D72" s="86" t="s">
        <v>80</v>
      </c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  <c r="AC72" s="66"/>
      <c r="AD72" s="66"/>
      <c r="AE72" s="66"/>
      <c r="AF72" s="66"/>
      <c r="AG72" s="66"/>
      <c r="AH72" s="66"/>
      <c r="AI72" s="66"/>
      <c r="AJ72" s="66"/>
      <c r="AK72" s="72">
        <v>700000</v>
      </c>
      <c r="AL72" s="73"/>
      <c r="AM72" s="73"/>
      <c r="AN72" s="73"/>
      <c r="AO72" s="73"/>
      <c r="AP72" s="73"/>
      <c r="AQ72" s="73"/>
      <c r="AR72" s="74"/>
      <c r="AS72" s="66">
        <f t="shared" si="2"/>
        <v>700000</v>
      </c>
      <c r="AT72" s="66"/>
      <c r="AU72" s="66"/>
      <c r="AV72" s="66"/>
      <c r="AW72" s="66"/>
      <c r="AX72" s="66"/>
      <c r="AY72" s="66"/>
      <c r="AZ72" s="66"/>
      <c r="BA72" s="16"/>
      <c r="BB72" s="16"/>
      <c r="BC72" s="16"/>
      <c r="BD72" s="16"/>
      <c r="BE72" s="16"/>
      <c r="BF72" s="16"/>
      <c r="BG72" s="16"/>
      <c r="BH72" s="16"/>
    </row>
    <row r="73" spans="1:74" ht="51.75" customHeight="1" x14ac:dyDescent="0.2">
      <c r="A73" s="71"/>
      <c r="B73" s="62"/>
      <c r="C73" s="63"/>
      <c r="D73" s="86" t="s">
        <v>74</v>
      </c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8"/>
      <c r="AC73" s="66"/>
      <c r="AD73" s="66"/>
      <c r="AE73" s="66"/>
      <c r="AF73" s="66"/>
      <c r="AG73" s="66"/>
      <c r="AH73" s="66"/>
      <c r="AI73" s="66"/>
      <c r="AJ73" s="66"/>
      <c r="AK73" s="72">
        <f>700000-210000</f>
        <v>490000</v>
      </c>
      <c r="AL73" s="73"/>
      <c r="AM73" s="73"/>
      <c r="AN73" s="73"/>
      <c r="AO73" s="73"/>
      <c r="AP73" s="73"/>
      <c r="AQ73" s="73"/>
      <c r="AR73" s="74"/>
      <c r="AS73" s="66">
        <f t="shared" si="2"/>
        <v>490000</v>
      </c>
      <c r="AT73" s="66"/>
      <c r="AU73" s="66"/>
      <c r="AV73" s="66"/>
      <c r="AW73" s="66"/>
      <c r="AX73" s="66"/>
      <c r="AY73" s="66"/>
      <c r="AZ73" s="66"/>
      <c r="BA73" s="16"/>
      <c r="BB73" s="16"/>
      <c r="BC73" s="16"/>
      <c r="BD73" s="16"/>
      <c r="BE73" s="16"/>
      <c r="BF73" s="16"/>
      <c r="BG73" s="16"/>
      <c r="BH73" s="16"/>
    </row>
    <row r="74" spans="1:74" ht="36.75" customHeight="1" x14ac:dyDescent="0.2">
      <c r="A74" s="71"/>
      <c r="B74" s="62"/>
      <c r="C74" s="63"/>
      <c r="D74" s="86" t="s">
        <v>75</v>
      </c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8"/>
      <c r="AC74" s="66"/>
      <c r="AD74" s="66"/>
      <c r="AE74" s="66"/>
      <c r="AF74" s="66"/>
      <c r="AG74" s="66"/>
      <c r="AH74" s="66"/>
      <c r="AI74" s="66"/>
      <c r="AJ74" s="66"/>
      <c r="AK74" s="72">
        <v>1078170</v>
      </c>
      <c r="AL74" s="73"/>
      <c r="AM74" s="73"/>
      <c r="AN74" s="73"/>
      <c r="AO74" s="73"/>
      <c r="AP74" s="73"/>
      <c r="AQ74" s="73"/>
      <c r="AR74" s="74"/>
      <c r="AS74" s="66">
        <f t="shared" si="2"/>
        <v>1078170</v>
      </c>
      <c r="AT74" s="66"/>
      <c r="AU74" s="66"/>
      <c r="AV74" s="66"/>
      <c r="AW74" s="66"/>
      <c r="AX74" s="66"/>
      <c r="AY74" s="66"/>
      <c r="AZ74" s="66"/>
      <c r="BA74" s="16"/>
      <c r="BB74" s="16"/>
      <c r="BC74" s="16"/>
      <c r="BD74" s="16"/>
      <c r="BE74" s="16"/>
      <c r="BF74" s="16"/>
      <c r="BG74" s="16"/>
      <c r="BH74" s="16"/>
    </row>
    <row r="75" spans="1:74" ht="50.25" customHeight="1" x14ac:dyDescent="0.2">
      <c r="A75" s="71"/>
      <c r="B75" s="62"/>
      <c r="C75" s="63"/>
      <c r="D75" s="86" t="s">
        <v>208</v>
      </c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8"/>
      <c r="AC75" s="66"/>
      <c r="AD75" s="66"/>
      <c r="AE75" s="66"/>
      <c r="AF75" s="66"/>
      <c r="AG75" s="66"/>
      <c r="AH75" s="66"/>
      <c r="AI75" s="66"/>
      <c r="AJ75" s="66"/>
      <c r="AK75" s="72">
        <f>100000+1500000+500000+552666</f>
        <v>2652666</v>
      </c>
      <c r="AL75" s="73"/>
      <c r="AM75" s="73"/>
      <c r="AN75" s="73"/>
      <c r="AO75" s="73"/>
      <c r="AP75" s="73"/>
      <c r="AQ75" s="73"/>
      <c r="AR75" s="74"/>
      <c r="AS75" s="66">
        <f t="shared" si="2"/>
        <v>2652666</v>
      </c>
      <c r="AT75" s="66"/>
      <c r="AU75" s="66"/>
      <c r="AV75" s="66"/>
      <c r="AW75" s="66"/>
      <c r="AX75" s="66"/>
      <c r="AY75" s="66"/>
      <c r="AZ75" s="66"/>
      <c r="BA75" s="16"/>
      <c r="BB75" s="16"/>
      <c r="BC75" s="16"/>
      <c r="BD75" s="16"/>
      <c r="BE75" s="16"/>
      <c r="BF75" s="16"/>
      <c r="BG75" s="16"/>
      <c r="BH75" s="16"/>
    </row>
    <row r="76" spans="1:74" ht="52.5" hidden="1" customHeight="1" x14ac:dyDescent="0.2">
      <c r="A76" s="71"/>
      <c r="B76" s="62"/>
      <c r="C76" s="63"/>
      <c r="D76" s="86" t="s">
        <v>76</v>
      </c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8"/>
      <c r="AC76" s="66"/>
      <c r="AD76" s="66"/>
      <c r="AE76" s="66"/>
      <c r="AF76" s="66"/>
      <c r="AG76" s="66"/>
      <c r="AH76" s="66"/>
      <c r="AI76" s="66"/>
      <c r="AJ76" s="66"/>
      <c r="AK76" s="72">
        <f>100000-100000</f>
        <v>0</v>
      </c>
      <c r="AL76" s="73"/>
      <c r="AM76" s="73"/>
      <c r="AN76" s="73"/>
      <c r="AO76" s="73"/>
      <c r="AP76" s="73"/>
      <c r="AQ76" s="73"/>
      <c r="AR76" s="74"/>
      <c r="AS76" s="66">
        <f t="shared" si="2"/>
        <v>0</v>
      </c>
      <c r="AT76" s="66"/>
      <c r="AU76" s="66"/>
      <c r="AV76" s="66"/>
      <c r="AW76" s="66"/>
      <c r="AX76" s="66"/>
      <c r="AY76" s="66"/>
      <c r="AZ76" s="66"/>
      <c r="BA76" s="16"/>
      <c r="BB76" s="16"/>
      <c r="BC76" s="16"/>
      <c r="BD76" s="16"/>
      <c r="BE76" s="16"/>
      <c r="BF76" s="16"/>
      <c r="BG76" s="16"/>
      <c r="BH76" s="16"/>
    </row>
    <row r="77" spans="1:74" ht="49.5" hidden="1" customHeight="1" x14ac:dyDescent="0.2">
      <c r="A77" s="71"/>
      <c r="B77" s="62"/>
      <c r="C77" s="63"/>
      <c r="D77" s="86" t="s">
        <v>77</v>
      </c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8"/>
      <c r="AC77" s="66"/>
      <c r="AD77" s="66"/>
      <c r="AE77" s="66"/>
      <c r="AF77" s="66"/>
      <c r="AG77" s="66"/>
      <c r="AH77" s="66"/>
      <c r="AI77" s="66"/>
      <c r="AJ77" s="66"/>
      <c r="AK77" s="72">
        <f>100000-100000</f>
        <v>0</v>
      </c>
      <c r="AL77" s="73"/>
      <c r="AM77" s="73"/>
      <c r="AN77" s="73"/>
      <c r="AO77" s="73"/>
      <c r="AP77" s="73"/>
      <c r="AQ77" s="73"/>
      <c r="AR77" s="74"/>
      <c r="AS77" s="66">
        <f t="shared" si="2"/>
        <v>0</v>
      </c>
      <c r="AT77" s="66"/>
      <c r="AU77" s="66"/>
      <c r="AV77" s="66"/>
      <c r="AW77" s="66"/>
      <c r="AX77" s="66"/>
      <c r="AY77" s="66"/>
      <c r="AZ77" s="66"/>
      <c r="BA77" s="16"/>
      <c r="BB77" s="16"/>
      <c r="BC77" s="16"/>
      <c r="BD77" s="16"/>
      <c r="BE77" s="16"/>
      <c r="BF77" s="16"/>
      <c r="BG77" s="16"/>
      <c r="BH77" s="16"/>
    </row>
    <row r="78" spans="1:74" ht="50.25" customHeight="1" x14ac:dyDescent="0.2">
      <c r="A78" s="71"/>
      <c r="B78" s="62"/>
      <c r="C78" s="63"/>
      <c r="D78" s="86" t="s">
        <v>78</v>
      </c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8"/>
      <c r="AC78" s="66"/>
      <c r="AD78" s="66"/>
      <c r="AE78" s="66"/>
      <c r="AF78" s="66"/>
      <c r="AG78" s="66"/>
      <c r="AH78" s="66"/>
      <c r="AI78" s="66"/>
      <c r="AJ78" s="66"/>
      <c r="AK78" s="72">
        <f>4571460+102000</f>
        <v>4673460</v>
      </c>
      <c r="AL78" s="73"/>
      <c r="AM78" s="73"/>
      <c r="AN78" s="73"/>
      <c r="AO78" s="73"/>
      <c r="AP78" s="73"/>
      <c r="AQ78" s="73"/>
      <c r="AR78" s="74"/>
      <c r="AS78" s="66">
        <f t="shared" si="2"/>
        <v>4673460</v>
      </c>
      <c r="AT78" s="66"/>
      <c r="AU78" s="66"/>
      <c r="AV78" s="66"/>
      <c r="AW78" s="66"/>
      <c r="AX78" s="66"/>
      <c r="AY78" s="66"/>
      <c r="AZ78" s="66"/>
      <c r="BA78" s="16"/>
      <c r="BB78" s="16"/>
      <c r="BC78" s="16"/>
      <c r="BD78" s="16"/>
      <c r="BE78" s="16"/>
      <c r="BF78" s="16"/>
      <c r="BG78" s="16"/>
      <c r="BH78" s="16"/>
    </row>
    <row r="79" spans="1:74" ht="34.5" customHeight="1" x14ac:dyDescent="0.2">
      <c r="A79" s="71"/>
      <c r="B79" s="62"/>
      <c r="C79" s="63"/>
      <c r="D79" s="86" t="s">
        <v>79</v>
      </c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8"/>
      <c r="AC79" s="66"/>
      <c r="AD79" s="66"/>
      <c r="AE79" s="66"/>
      <c r="AF79" s="66"/>
      <c r="AG79" s="66"/>
      <c r="AH79" s="66"/>
      <c r="AI79" s="66"/>
      <c r="AJ79" s="66"/>
      <c r="AK79" s="72">
        <v>1000000</v>
      </c>
      <c r="AL79" s="73"/>
      <c r="AM79" s="73"/>
      <c r="AN79" s="73"/>
      <c r="AO79" s="73"/>
      <c r="AP79" s="73"/>
      <c r="AQ79" s="73"/>
      <c r="AR79" s="74"/>
      <c r="AS79" s="66">
        <f t="shared" si="2"/>
        <v>1000000</v>
      </c>
      <c r="AT79" s="66"/>
      <c r="AU79" s="66"/>
      <c r="AV79" s="66"/>
      <c r="AW79" s="66"/>
      <c r="AX79" s="66"/>
      <c r="AY79" s="66"/>
      <c r="AZ79" s="66"/>
      <c r="BA79" s="16"/>
      <c r="BB79" s="16"/>
      <c r="BC79" s="16"/>
      <c r="BD79" s="16"/>
      <c r="BE79" s="16"/>
      <c r="BF79" s="16"/>
      <c r="BG79" s="16"/>
      <c r="BH79" s="16"/>
    </row>
    <row r="80" spans="1:74" ht="49.5" customHeight="1" x14ac:dyDescent="0.2">
      <c r="A80" s="71"/>
      <c r="B80" s="62"/>
      <c r="C80" s="63"/>
      <c r="D80" s="68" t="s">
        <v>126</v>
      </c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70"/>
      <c r="AC80" s="66"/>
      <c r="AD80" s="66"/>
      <c r="AE80" s="66"/>
      <c r="AF80" s="66"/>
      <c r="AG80" s="66"/>
      <c r="AH80" s="66"/>
      <c r="AI80" s="66"/>
      <c r="AJ80" s="66"/>
      <c r="AK80" s="72">
        <v>891000</v>
      </c>
      <c r="AL80" s="73"/>
      <c r="AM80" s="73"/>
      <c r="AN80" s="73"/>
      <c r="AO80" s="73"/>
      <c r="AP80" s="73"/>
      <c r="AQ80" s="73"/>
      <c r="AR80" s="74"/>
      <c r="AS80" s="66">
        <f t="shared" ref="AS80:AS85" si="3">AC80+AK80</f>
        <v>891000</v>
      </c>
      <c r="AT80" s="66"/>
      <c r="AU80" s="66"/>
      <c r="AV80" s="66"/>
      <c r="AW80" s="66"/>
      <c r="AX80" s="66"/>
      <c r="AY80" s="66"/>
      <c r="AZ80" s="66"/>
      <c r="BA80" s="16"/>
      <c r="BB80" s="16"/>
      <c r="BC80" s="16"/>
      <c r="BD80" s="16"/>
      <c r="BE80" s="16"/>
      <c r="BF80" s="16"/>
      <c r="BG80" s="16"/>
      <c r="BH80" s="16"/>
    </row>
    <row r="81" spans="1:60" ht="49.5" customHeight="1" x14ac:dyDescent="0.2">
      <c r="A81" s="71"/>
      <c r="B81" s="62"/>
      <c r="C81" s="63"/>
      <c r="D81" s="86" t="s">
        <v>127</v>
      </c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8"/>
      <c r="AC81" s="66"/>
      <c r="AD81" s="66"/>
      <c r="AE81" s="66"/>
      <c r="AF81" s="66"/>
      <c r="AG81" s="66"/>
      <c r="AH81" s="66"/>
      <c r="AI81" s="66"/>
      <c r="AJ81" s="66"/>
      <c r="AK81" s="72">
        <v>100000</v>
      </c>
      <c r="AL81" s="73"/>
      <c r="AM81" s="73"/>
      <c r="AN81" s="73"/>
      <c r="AO81" s="73"/>
      <c r="AP81" s="73"/>
      <c r="AQ81" s="73"/>
      <c r="AR81" s="74"/>
      <c r="AS81" s="66">
        <f t="shared" si="3"/>
        <v>100000</v>
      </c>
      <c r="AT81" s="66"/>
      <c r="AU81" s="66"/>
      <c r="AV81" s="66"/>
      <c r="AW81" s="66"/>
      <c r="AX81" s="66"/>
      <c r="AY81" s="66"/>
      <c r="AZ81" s="66"/>
      <c r="BA81" s="16"/>
      <c r="BB81" s="16"/>
      <c r="BC81" s="16"/>
      <c r="BD81" s="16"/>
      <c r="BE81" s="16"/>
      <c r="BF81" s="16"/>
      <c r="BG81" s="16"/>
      <c r="BH81" s="16"/>
    </row>
    <row r="82" spans="1:60" ht="62.25" customHeight="1" x14ac:dyDescent="0.2">
      <c r="A82" s="71"/>
      <c r="B82" s="62"/>
      <c r="C82" s="63"/>
      <c r="D82" s="86" t="s">
        <v>125</v>
      </c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8"/>
      <c r="AC82" s="66"/>
      <c r="AD82" s="66"/>
      <c r="AE82" s="66"/>
      <c r="AF82" s="66"/>
      <c r="AG82" s="66"/>
      <c r="AH82" s="66"/>
      <c r="AI82" s="66"/>
      <c r="AJ82" s="66"/>
      <c r="AK82" s="72">
        <v>593921</v>
      </c>
      <c r="AL82" s="73"/>
      <c r="AM82" s="73"/>
      <c r="AN82" s="73"/>
      <c r="AO82" s="73"/>
      <c r="AP82" s="73"/>
      <c r="AQ82" s="73"/>
      <c r="AR82" s="74"/>
      <c r="AS82" s="66">
        <f t="shared" si="3"/>
        <v>593921</v>
      </c>
      <c r="AT82" s="66"/>
      <c r="AU82" s="66"/>
      <c r="AV82" s="66"/>
      <c r="AW82" s="66"/>
      <c r="AX82" s="66"/>
      <c r="AY82" s="66"/>
      <c r="AZ82" s="66"/>
      <c r="BA82" s="16"/>
      <c r="BB82" s="16"/>
      <c r="BC82" s="16"/>
      <c r="BD82" s="16"/>
      <c r="BE82" s="16"/>
      <c r="BF82" s="16"/>
      <c r="BG82" s="16"/>
      <c r="BH82" s="16"/>
    </row>
    <row r="83" spans="1:60" ht="34.5" customHeight="1" x14ac:dyDescent="0.2">
      <c r="A83" s="71"/>
      <c r="B83" s="62"/>
      <c r="C83" s="63"/>
      <c r="D83" s="104" t="s">
        <v>142</v>
      </c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3"/>
      <c r="AC83" s="66"/>
      <c r="AD83" s="66"/>
      <c r="AE83" s="66"/>
      <c r="AF83" s="66"/>
      <c r="AG83" s="66"/>
      <c r="AH83" s="66"/>
      <c r="AI83" s="66"/>
      <c r="AJ83" s="66"/>
      <c r="AK83" s="72">
        <v>2000000</v>
      </c>
      <c r="AL83" s="73"/>
      <c r="AM83" s="73"/>
      <c r="AN83" s="73"/>
      <c r="AO83" s="73"/>
      <c r="AP83" s="73"/>
      <c r="AQ83" s="73"/>
      <c r="AR83" s="74"/>
      <c r="AS83" s="66">
        <f t="shared" si="3"/>
        <v>2000000</v>
      </c>
      <c r="AT83" s="66"/>
      <c r="AU83" s="66"/>
      <c r="AV83" s="66"/>
      <c r="AW83" s="66"/>
      <c r="AX83" s="66"/>
      <c r="AY83" s="66"/>
      <c r="AZ83" s="66"/>
      <c r="BA83" s="16"/>
      <c r="BB83" s="16"/>
      <c r="BC83" s="16"/>
      <c r="BD83" s="16"/>
      <c r="BE83" s="16"/>
      <c r="BF83" s="16"/>
      <c r="BG83" s="16"/>
      <c r="BH83" s="16"/>
    </row>
    <row r="84" spans="1:60" ht="47.25" customHeight="1" x14ac:dyDescent="0.2">
      <c r="A84" s="71"/>
      <c r="B84" s="62"/>
      <c r="C84" s="63"/>
      <c r="D84" s="68" t="s">
        <v>128</v>
      </c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70"/>
      <c r="AC84" s="66"/>
      <c r="AD84" s="66"/>
      <c r="AE84" s="66"/>
      <c r="AF84" s="66"/>
      <c r="AG84" s="66"/>
      <c r="AH84" s="66"/>
      <c r="AI84" s="66"/>
      <c r="AJ84" s="66"/>
      <c r="AK84" s="72">
        <f>4000000+1940000</f>
        <v>5940000</v>
      </c>
      <c r="AL84" s="73"/>
      <c r="AM84" s="73"/>
      <c r="AN84" s="73"/>
      <c r="AO84" s="73"/>
      <c r="AP84" s="73"/>
      <c r="AQ84" s="73"/>
      <c r="AR84" s="74"/>
      <c r="AS84" s="66">
        <f t="shared" si="3"/>
        <v>5940000</v>
      </c>
      <c r="AT84" s="66"/>
      <c r="AU84" s="66"/>
      <c r="AV84" s="66"/>
      <c r="AW84" s="66"/>
      <c r="AX84" s="66"/>
      <c r="AY84" s="66"/>
      <c r="AZ84" s="66"/>
      <c r="BA84" s="16"/>
      <c r="BB84" s="16"/>
      <c r="BC84" s="16"/>
      <c r="BD84" s="16"/>
      <c r="BE84" s="16"/>
      <c r="BF84" s="16"/>
      <c r="BG84" s="16"/>
      <c r="BH84" s="16"/>
    </row>
    <row r="85" spans="1:60" ht="51.75" customHeight="1" x14ac:dyDescent="0.2">
      <c r="A85" s="71"/>
      <c r="B85" s="62"/>
      <c r="C85" s="63"/>
      <c r="D85" s="68" t="s">
        <v>129</v>
      </c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70"/>
      <c r="AC85" s="66"/>
      <c r="AD85" s="66"/>
      <c r="AE85" s="66"/>
      <c r="AF85" s="66"/>
      <c r="AG85" s="66"/>
      <c r="AH85" s="66"/>
      <c r="AI85" s="66"/>
      <c r="AJ85" s="66"/>
      <c r="AK85" s="72">
        <v>495200</v>
      </c>
      <c r="AL85" s="73"/>
      <c r="AM85" s="73"/>
      <c r="AN85" s="73"/>
      <c r="AO85" s="73"/>
      <c r="AP85" s="73"/>
      <c r="AQ85" s="73"/>
      <c r="AR85" s="74"/>
      <c r="AS85" s="66">
        <f t="shared" si="3"/>
        <v>495200</v>
      </c>
      <c r="AT85" s="66"/>
      <c r="AU85" s="66"/>
      <c r="AV85" s="66"/>
      <c r="AW85" s="66"/>
      <c r="AX85" s="66"/>
      <c r="AY85" s="66"/>
      <c r="AZ85" s="66"/>
      <c r="BA85" s="16"/>
      <c r="BB85" s="16"/>
      <c r="BC85" s="16"/>
      <c r="BD85" s="16"/>
      <c r="BE85" s="16"/>
      <c r="BF85" s="16"/>
      <c r="BG85" s="16"/>
      <c r="BH85" s="16"/>
    </row>
    <row r="86" spans="1:60" ht="66.75" customHeight="1" x14ac:dyDescent="0.2">
      <c r="A86" s="71"/>
      <c r="B86" s="62"/>
      <c r="C86" s="63"/>
      <c r="D86" s="86" t="s">
        <v>191</v>
      </c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8"/>
      <c r="AC86" s="66"/>
      <c r="AD86" s="66"/>
      <c r="AE86" s="66"/>
      <c r="AF86" s="66"/>
      <c r="AG86" s="66"/>
      <c r="AH86" s="66"/>
      <c r="AI86" s="66"/>
      <c r="AJ86" s="66"/>
      <c r="AK86" s="72">
        <v>1000000</v>
      </c>
      <c r="AL86" s="73"/>
      <c r="AM86" s="73"/>
      <c r="AN86" s="73"/>
      <c r="AO86" s="73"/>
      <c r="AP86" s="73"/>
      <c r="AQ86" s="73"/>
      <c r="AR86" s="74"/>
      <c r="AS86" s="66">
        <f>AC86+AK86</f>
        <v>1000000</v>
      </c>
      <c r="AT86" s="66"/>
      <c r="AU86" s="66"/>
      <c r="AV86" s="66"/>
      <c r="AW86" s="66"/>
      <c r="AX86" s="66"/>
      <c r="AY86" s="66"/>
      <c r="AZ86" s="66"/>
      <c r="BA86" s="16"/>
      <c r="BB86" s="16"/>
      <c r="BC86" s="16"/>
      <c r="BD86" s="16"/>
      <c r="BE86" s="16"/>
      <c r="BF86" s="16"/>
      <c r="BG86" s="16"/>
      <c r="BH86" s="16"/>
    </row>
    <row r="87" spans="1:60" ht="51" customHeight="1" x14ac:dyDescent="0.2">
      <c r="A87" s="71"/>
      <c r="B87" s="62"/>
      <c r="C87" s="63"/>
      <c r="D87" s="86" t="s">
        <v>204</v>
      </c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8"/>
      <c r="AC87" s="66"/>
      <c r="AD87" s="66"/>
      <c r="AE87" s="66"/>
      <c r="AF87" s="66"/>
      <c r="AG87" s="66"/>
      <c r="AH87" s="66"/>
      <c r="AI87" s="66"/>
      <c r="AJ87" s="66"/>
      <c r="AK87" s="72">
        <v>50000</v>
      </c>
      <c r="AL87" s="73"/>
      <c r="AM87" s="73"/>
      <c r="AN87" s="73"/>
      <c r="AO87" s="73"/>
      <c r="AP87" s="73"/>
      <c r="AQ87" s="73"/>
      <c r="AR87" s="74"/>
      <c r="AS87" s="66">
        <f>AC87+AK87</f>
        <v>50000</v>
      </c>
      <c r="AT87" s="66"/>
      <c r="AU87" s="66"/>
      <c r="AV87" s="66"/>
      <c r="AW87" s="66"/>
      <c r="AX87" s="66"/>
      <c r="AY87" s="66"/>
      <c r="AZ87" s="66"/>
      <c r="BA87" s="16"/>
      <c r="BB87" s="16"/>
      <c r="BC87" s="16"/>
      <c r="BD87" s="16"/>
      <c r="BE87" s="16"/>
      <c r="BF87" s="16"/>
      <c r="BG87" s="16"/>
      <c r="BH87" s="16"/>
    </row>
    <row r="88" spans="1:60" ht="50.25" customHeight="1" x14ac:dyDescent="0.2">
      <c r="A88" s="71"/>
      <c r="B88" s="62"/>
      <c r="C88" s="63"/>
      <c r="D88" s="68" t="s">
        <v>205</v>
      </c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70"/>
      <c r="AC88" s="66"/>
      <c r="AD88" s="66"/>
      <c r="AE88" s="66"/>
      <c r="AF88" s="66"/>
      <c r="AG88" s="66"/>
      <c r="AH88" s="66"/>
      <c r="AI88" s="66"/>
      <c r="AJ88" s="66"/>
      <c r="AK88" s="72">
        <v>129481</v>
      </c>
      <c r="AL88" s="73"/>
      <c r="AM88" s="73"/>
      <c r="AN88" s="73"/>
      <c r="AO88" s="73"/>
      <c r="AP88" s="73"/>
      <c r="AQ88" s="73"/>
      <c r="AR88" s="74"/>
      <c r="AS88" s="66">
        <f>AC88+AK88</f>
        <v>129481</v>
      </c>
      <c r="AT88" s="66"/>
      <c r="AU88" s="66"/>
      <c r="AV88" s="66"/>
      <c r="AW88" s="66"/>
      <c r="AX88" s="66"/>
      <c r="AY88" s="66"/>
      <c r="AZ88" s="66"/>
      <c r="BA88" s="16"/>
      <c r="BB88" s="16"/>
      <c r="BC88" s="16"/>
      <c r="BD88" s="16"/>
      <c r="BE88" s="16"/>
      <c r="BF88" s="16"/>
      <c r="BG88" s="16"/>
      <c r="BH88" s="16"/>
    </row>
    <row r="89" spans="1:60" ht="34.5" customHeight="1" x14ac:dyDescent="0.2">
      <c r="A89" s="56">
        <v>3</v>
      </c>
      <c r="B89" s="56"/>
      <c r="C89" s="56"/>
      <c r="D89" s="99" t="s">
        <v>113</v>
      </c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1"/>
      <c r="AC89" s="66"/>
      <c r="AD89" s="66"/>
      <c r="AE89" s="66"/>
      <c r="AF89" s="66"/>
      <c r="AG89" s="66"/>
      <c r="AH89" s="66"/>
      <c r="AI89" s="66"/>
      <c r="AJ89" s="66"/>
      <c r="AK89" s="186">
        <f>AK90</f>
        <v>48590</v>
      </c>
      <c r="AL89" s="187"/>
      <c r="AM89" s="187"/>
      <c r="AN89" s="187"/>
      <c r="AO89" s="187"/>
      <c r="AP89" s="187"/>
      <c r="AQ89" s="187"/>
      <c r="AR89" s="188"/>
      <c r="AS89" s="64">
        <f t="shared" ref="AS89:AS103" si="4">AC89+AK89</f>
        <v>48590</v>
      </c>
      <c r="AT89" s="64"/>
      <c r="AU89" s="64"/>
      <c r="AV89" s="64"/>
      <c r="AW89" s="64"/>
      <c r="AX89" s="64"/>
      <c r="AY89" s="64"/>
      <c r="AZ89" s="64"/>
      <c r="BA89" s="16"/>
      <c r="BB89" s="16"/>
      <c r="BC89" s="16"/>
      <c r="BD89" s="16"/>
      <c r="BE89" s="16"/>
      <c r="BF89" s="16"/>
      <c r="BG89" s="16"/>
      <c r="BH89" s="16"/>
    </row>
    <row r="90" spans="1:60" ht="32.25" customHeight="1" x14ac:dyDescent="0.2">
      <c r="A90" s="71"/>
      <c r="B90" s="62"/>
      <c r="C90" s="63"/>
      <c r="D90" s="68" t="s">
        <v>130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70"/>
      <c r="AC90" s="66"/>
      <c r="AD90" s="66"/>
      <c r="AE90" s="66"/>
      <c r="AF90" s="66"/>
      <c r="AG90" s="66"/>
      <c r="AH90" s="66"/>
      <c r="AI90" s="66"/>
      <c r="AJ90" s="66"/>
      <c r="AK90" s="72">
        <v>48590</v>
      </c>
      <c r="AL90" s="73"/>
      <c r="AM90" s="73"/>
      <c r="AN90" s="73"/>
      <c r="AO90" s="73"/>
      <c r="AP90" s="73"/>
      <c r="AQ90" s="73"/>
      <c r="AR90" s="74"/>
      <c r="AS90" s="66">
        <f t="shared" si="4"/>
        <v>48590</v>
      </c>
      <c r="AT90" s="66"/>
      <c r="AU90" s="66"/>
      <c r="AV90" s="66"/>
      <c r="AW90" s="66"/>
      <c r="AX90" s="66"/>
      <c r="AY90" s="66"/>
      <c r="AZ90" s="66"/>
      <c r="BA90" s="16"/>
      <c r="BB90" s="16"/>
      <c r="BC90" s="16"/>
      <c r="BD90" s="16"/>
      <c r="BE90" s="16"/>
      <c r="BF90" s="16"/>
      <c r="BG90" s="16"/>
      <c r="BH90" s="16"/>
    </row>
    <row r="91" spans="1:60" ht="34.5" customHeight="1" x14ac:dyDescent="0.2">
      <c r="A91" s="189">
        <v>4</v>
      </c>
      <c r="B91" s="115"/>
      <c r="C91" s="116"/>
      <c r="D91" s="153" t="s">
        <v>118</v>
      </c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1"/>
      <c r="AC91" s="66"/>
      <c r="AD91" s="66"/>
      <c r="AE91" s="66"/>
      <c r="AF91" s="66"/>
      <c r="AG91" s="66"/>
      <c r="AH91" s="66"/>
      <c r="AI91" s="66"/>
      <c r="AJ91" s="66"/>
      <c r="AK91" s="186">
        <f>AK92</f>
        <v>350000</v>
      </c>
      <c r="AL91" s="187"/>
      <c r="AM91" s="187"/>
      <c r="AN91" s="187"/>
      <c r="AO91" s="187"/>
      <c r="AP91" s="187"/>
      <c r="AQ91" s="187"/>
      <c r="AR91" s="188"/>
      <c r="AS91" s="64">
        <f t="shared" si="4"/>
        <v>350000</v>
      </c>
      <c r="AT91" s="64"/>
      <c r="AU91" s="64"/>
      <c r="AV91" s="64"/>
      <c r="AW91" s="64"/>
      <c r="AX91" s="64"/>
      <c r="AY91" s="64"/>
      <c r="AZ91" s="64"/>
      <c r="BA91" s="16"/>
      <c r="BB91" s="16"/>
      <c r="BC91" s="16"/>
      <c r="BD91" s="16"/>
      <c r="BE91" s="16"/>
      <c r="BF91" s="16"/>
      <c r="BG91" s="16"/>
      <c r="BH91" s="16"/>
    </row>
    <row r="92" spans="1:60" ht="33.75" customHeight="1" x14ac:dyDescent="0.2">
      <c r="A92" s="71"/>
      <c r="B92" s="62"/>
      <c r="C92" s="63"/>
      <c r="D92" s="68" t="s">
        <v>131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70"/>
      <c r="AC92" s="66"/>
      <c r="AD92" s="66"/>
      <c r="AE92" s="66"/>
      <c r="AF92" s="66"/>
      <c r="AG92" s="66"/>
      <c r="AH92" s="66"/>
      <c r="AI92" s="66"/>
      <c r="AJ92" s="66"/>
      <c r="AK92" s="72">
        <v>350000</v>
      </c>
      <c r="AL92" s="73"/>
      <c r="AM92" s="73"/>
      <c r="AN92" s="73"/>
      <c r="AO92" s="73"/>
      <c r="AP92" s="73"/>
      <c r="AQ92" s="73"/>
      <c r="AR92" s="74"/>
      <c r="AS92" s="66">
        <f t="shared" si="4"/>
        <v>350000</v>
      </c>
      <c r="AT92" s="66"/>
      <c r="AU92" s="66"/>
      <c r="AV92" s="66"/>
      <c r="AW92" s="66"/>
      <c r="AX92" s="66"/>
      <c r="AY92" s="66"/>
      <c r="AZ92" s="66"/>
      <c r="BA92" s="16"/>
      <c r="BB92" s="16"/>
      <c r="BC92" s="16"/>
      <c r="BD92" s="16"/>
      <c r="BE92" s="16"/>
      <c r="BF92" s="16"/>
      <c r="BG92" s="16"/>
      <c r="BH92" s="16"/>
    </row>
    <row r="93" spans="1:60" ht="34.5" customHeight="1" x14ac:dyDescent="0.2">
      <c r="A93" s="189">
        <v>5</v>
      </c>
      <c r="B93" s="115"/>
      <c r="C93" s="116"/>
      <c r="D93" s="153" t="s">
        <v>114</v>
      </c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1"/>
      <c r="AC93" s="66"/>
      <c r="AD93" s="66"/>
      <c r="AE93" s="66"/>
      <c r="AF93" s="66"/>
      <c r="AG93" s="66"/>
      <c r="AH93" s="66"/>
      <c r="AI93" s="66"/>
      <c r="AJ93" s="66"/>
      <c r="AK93" s="186">
        <f>AK94+AK95+AK96</f>
        <v>2418000</v>
      </c>
      <c r="AL93" s="187"/>
      <c r="AM93" s="187"/>
      <c r="AN93" s="187"/>
      <c r="AO93" s="187"/>
      <c r="AP93" s="187"/>
      <c r="AQ93" s="187"/>
      <c r="AR93" s="188"/>
      <c r="AS93" s="64">
        <f t="shared" si="4"/>
        <v>2418000</v>
      </c>
      <c r="AT93" s="64"/>
      <c r="AU93" s="64"/>
      <c r="AV93" s="64"/>
      <c r="AW93" s="64"/>
      <c r="AX93" s="64"/>
      <c r="AY93" s="64"/>
      <c r="AZ93" s="64"/>
      <c r="BA93" s="16"/>
      <c r="BB93" s="16"/>
      <c r="BC93" s="16"/>
      <c r="BD93" s="16"/>
      <c r="BE93" s="16"/>
      <c r="BF93" s="16"/>
      <c r="BG93" s="16"/>
      <c r="BH93" s="16"/>
    </row>
    <row r="94" spans="1:60" ht="36" customHeight="1" x14ac:dyDescent="0.2">
      <c r="A94" s="71"/>
      <c r="B94" s="62"/>
      <c r="C94" s="63"/>
      <c r="D94" s="68" t="s">
        <v>132</v>
      </c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70"/>
      <c r="AC94" s="66"/>
      <c r="AD94" s="66"/>
      <c r="AE94" s="66"/>
      <c r="AF94" s="66"/>
      <c r="AG94" s="66"/>
      <c r="AH94" s="66"/>
      <c r="AI94" s="66"/>
      <c r="AJ94" s="66"/>
      <c r="AK94" s="72">
        <f>1220300-2300</f>
        <v>1218000</v>
      </c>
      <c r="AL94" s="73"/>
      <c r="AM94" s="73"/>
      <c r="AN94" s="73"/>
      <c r="AO94" s="73"/>
      <c r="AP94" s="73"/>
      <c r="AQ94" s="73"/>
      <c r="AR94" s="74"/>
      <c r="AS94" s="66">
        <f t="shared" si="4"/>
        <v>1218000</v>
      </c>
      <c r="AT94" s="66"/>
      <c r="AU94" s="66"/>
      <c r="AV94" s="66"/>
      <c r="AW94" s="66"/>
      <c r="AX94" s="66"/>
      <c r="AY94" s="66"/>
      <c r="AZ94" s="66"/>
      <c r="BA94" s="16"/>
      <c r="BB94" s="16"/>
      <c r="BC94" s="16"/>
      <c r="BD94" s="16"/>
      <c r="BE94" s="16"/>
      <c r="BF94" s="16"/>
      <c r="BG94" s="16"/>
      <c r="BH94" s="16"/>
    </row>
    <row r="95" spans="1:60" ht="48.75" customHeight="1" x14ac:dyDescent="0.2">
      <c r="A95" s="71"/>
      <c r="B95" s="62"/>
      <c r="C95" s="63"/>
      <c r="D95" s="183" t="s">
        <v>192</v>
      </c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5"/>
      <c r="AC95" s="66"/>
      <c r="AD95" s="66"/>
      <c r="AE95" s="66"/>
      <c r="AF95" s="66"/>
      <c r="AG95" s="66"/>
      <c r="AH95" s="66"/>
      <c r="AI95" s="66"/>
      <c r="AJ95" s="66"/>
      <c r="AK95" s="72">
        <v>540000</v>
      </c>
      <c r="AL95" s="73"/>
      <c r="AM95" s="73"/>
      <c r="AN95" s="73"/>
      <c r="AO95" s="73"/>
      <c r="AP95" s="73"/>
      <c r="AQ95" s="73"/>
      <c r="AR95" s="74"/>
      <c r="AS95" s="66">
        <f>AC95+AK95</f>
        <v>540000</v>
      </c>
      <c r="AT95" s="66"/>
      <c r="AU95" s="66"/>
      <c r="AV95" s="66"/>
      <c r="AW95" s="66"/>
      <c r="AX95" s="66"/>
      <c r="AY95" s="66"/>
      <c r="AZ95" s="66"/>
      <c r="BA95" s="16"/>
      <c r="BB95" s="16"/>
      <c r="BC95" s="16"/>
      <c r="BD95" s="16"/>
      <c r="BE95" s="16"/>
      <c r="BF95" s="16"/>
      <c r="BG95" s="16"/>
      <c r="BH95" s="16"/>
    </row>
    <row r="96" spans="1:60" ht="49.5" customHeight="1" x14ac:dyDescent="0.2">
      <c r="A96" s="71"/>
      <c r="B96" s="62"/>
      <c r="C96" s="63"/>
      <c r="D96" s="183" t="s">
        <v>193</v>
      </c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5"/>
      <c r="AC96" s="66"/>
      <c r="AD96" s="66"/>
      <c r="AE96" s="66"/>
      <c r="AF96" s="66"/>
      <c r="AG96" s="66"/>
      <c r="AH96" s="66"/>
      <c r="AI96" s="66"/>
      <c r="AJ96" s="66"/>
      <c r="AK96" s="72">
        <v>660000</v>
      </c>
      <c r="AL96" s="73"/>
      <c r="AM96" s="73"/>
      <c r="AN96" s="73"/>
      <c r="AO96" s="73"/>
      <c r="AP96" s="73"/>
      <c r="AQ96" s="73"/>
      <c r="AR96" s="74"/>
      <c r="AS96" s="66">
        <f>AC96+AK96</f>
        <v>660000</v>
      </c>
      <c r="AT96" s="66"/>
      <c r="AU96" s="66"/>
      <c r="AV96" s="66"/>
      <c r="AW96" s="66"/>
      <c r="AX96" s="66"/>
      <c r="AY96" s="66"/>
      <c r="AZ96" s="66"/>
      <c r="BA96" s="16"/>
      <c r="BB96" s="16"/>
      <c r="BC96" s="16"/>
      <c r="BD96" s="16"/>
      <c r="BE96" s="16"/>
      <c r="BF96" s="16"/>
      <c r="BG96" s="16"/>
      <c r="BH96" s="16"/>
    </row>
    <row r="97" spans="1:72" ht="34.5" customHeight="1" x14ac:dyDescent="0.2">
      <c r="A97" s="189">
        <v>6</v>
      </c>
      <c r="B97" s="115"/>
      <c r="C97" s="116"/>
      <c r="D97" s="99" t="s">
        <v>115</v>
      </c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1"/>
      <c r="AC97" s="66"/>
      <c r="AD97" s="66"/>
      <c r="AE97" s="66"/>
      <c r="AF97" s="66"/>
      <c r="AG97" s="66"/>
      <c r="AH97" s="66"/>
      <c r="AI97" s="66"/>
      <c r="AJ97" s="66"/>
      <c r="AK97" s="186">
        <f>SUM(AK98:AR100)</f>
        <v>3330097</v>
      </c>
      <c r="AL97" s="187"/>
      <c r="AM97" s="187"/>
      <c r="AN97" s="187"/>
      <c r="AO97" s="187"/>
      <c r="AP97" s="187"/>
      <c r="AQ97" s="187"/>
      <c r="AR97" s="188"/>
      <c r="AS97" s="64">
        <f t="shared" si="4"/>
        <v>3330097</v>
      </c>
      <c r="AT97" s="64"/>
      <c r="AU97" s="64"/>
      <c r="AV97" s="64"/>
      <c r="AW97" s="64"/>
      <c r="AX97" s="64"/>
      <c r="AY97" s="64"/>
      <c r="AZ97" s="64"/>
      <c r="BA97" s="16"/>
      <c r="BB97" s="16"/>
      <c r="BC97" s="16"/>
      <c r="BD97" s="16"/>
      <c r="BE97" s="16"/>
      <c r="BF97" s="16"/>
      <c r="BG97" s="16"/>
      <c r="BH97" s="16"/>
    </row>
    <row r="98" spans="1:72" ht="34.5" customHeight="1" x14ac:dyDescent="0.2">
      <c r="A98" s="71"/>
      <c r="B98" s="62"/>
      <c r="C98" s="63"/>
      <c r="D98" s="68" t="s">
        <v>133</v>
      </c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70"/>
      <c r="AC98" s="66"/>
      <c r="AD98" s="66"/>
      <c r="AE98" s="66"/>
      <c r="AF98" s="66"/>
      <c r="AG98" s="66"/>
      <c r="AH98" s="66"/>
      <c r="AI98" s="66"/>
      <c r="AJ98" s="66"/>
      <c r="AK98" s="72">
        <f>2885097-200000</f>
        <v>2685097</v>
      </c>
      <c r="AL98" s="73"/>
      <c r="AM98" s="73"/>
      <c r="AN98" s="73"/>
      <c r="AO98" s="73"/>
      <c r="AP98" s="73"/>
      <c r="AQ98" s="73"/>
      <c r="AR98" s="74"/>
      <c r="AS98" s="66">
        <f t="shared" si="4"/>
        <v>2685097</v>
      </c>
      <c r="AT98" s="66"/>
      <c r="AU98" s="66"/>
      <c r="AV98" s="66"/>
      <c r="AW98" s="66"/>
      <c r="AX98" s="66"/>
      <c r="AY98" s="66"/>
      <c r="AZ98" s="66"/>
      <c r="BA98" s="16"/>
      <c r="BB98" s="16"/>
      <c r="BC98" s="16"/>
      <c r="BD98" s="16"/>
      <c r="BE98" s="16"/>
      <c r="BF98" s="16"/>
      <c r="BG98" s="16"/>
      <c r="BH98" s="16"/>
    </row>
    <row r="99" spans="1:72" ht="36" customHeight="1" x14ac:dyDescent="0.2">
      <c r="A99" s="71"/>
      <c r="B99" s="62"/>
      <c r="C99" s="63"/>
      <c r="D99" s="68" t="s">
        <v>134</v>
      </c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70"/>
      <c r="AC99" s="66"/>
      <c r="AD99" s="66"/>
      <c r="AE99" s="66"/>
      <c r="AF99" s="66"/>
      <c r="AG99" s="66"/>
      <c r="AH99" s="66"/>
      <c r="AI99" s="66"/>
      <c r="AJ99" s="66"/>
      <c r="AK99" s="72">
        <f>50000+395000</f>
        <v>445000</v>
      </c>
      <c r="AL99" s="73"/>
      <c r="AM99" s="73"/>
      <c r="AN99" s="73"/>
      <c r="AO99" s="73"/>
      <c r="AP99" s="73"/>
      <c r="AQ99" s="73"/>
      <c r="AR99" s="74"/>
      <c r="AS99" s="66">
        <f t="shared" si="4"/>
        <v>445000</v>
      </c>
      <c r="AT99" s="66"/>
      <c r="AU99" s="66"/>
      <c r="AV99" s="66"/>
      <c r="AW99" s="66"/>
      <c r="AX99" s="66"/>
      <c r="AY99" s="66"/>
      <c r="AZ99" s="66"/>
      <c r="BA99" s="16"/>
      <c r="BB99" s="16"/>
      <c r="BC99" s="16"/>
      <c r="BD99" s="16"/>
      <c r="BE99" s="16"/>
      <c r="BF99" s="16"/>
      <c r="BG99" s="16"/>
      <c r="BH99" s="16"/>
    </row>
    <row r="100" spans="1:72" ht="36" customHeight="1" x14ac:dyDescent="0.2">
      <c r="A100" s="71"/>
      <c r="B100" s="62"/>
      <c r="C100" s="63"/>
      <c r="D100" s="68" t="s">
        <v>206</v>
      </c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70"/>
      <c r="AC100" s="66"/>
      <c r="AD100" s="66"/>
      <c r="AE100" s="66"/>
      <c r="AF100" s="66"/>
      <c r="AG100" s="66"/>
      <c r="AH100" s="66"/>
      <c r="AI100" s="66"/>
      <c r="AJ100" s="66"/>
      <c r="AK100" s="72">
        <v>200000</v>
      </c>
      <c r="AL100" s="73"/>
      <c r="AM100" s="73"/>
      <c r="AN100" s="73"/>
      <c r="AO100" s="73"/>
      <c r="AP100" s="73"/>
      <c r="AQ100" s="73"/>
      <c r="AR100" s="74"/>
      <c r="AS100" s="66">
        <f>AC100+AK100</f>
        <v>200000</v>
      </c>
      <c r="AT100" s="66"/>
      <c r="AU100" s="66"/>
      <c r="AV100" s="66"/>
      <c r="AW100" s="66"/>
      <c r="AX100" s="66"/>
      <c r="AY100" s="66"/>
      <c r="AZ100" s="66"/>
      <c r="BA100" s="16"/>
      <c r="BB100" s="16"/>
      <c r="BC100" s="16"/>
      <c r="BD100" s="16"/>
      <c r="BE100" s="16"/>
      <c r="BF100" s="16"/>
      <c r="BG100" s="16"/>
      <c r="BH100" s="16"/>
    </row>
    <row r="101" spans="1:72" ht="37.5" customHeight="1" x14ac:dyDescent="0.2">
      <c r="A101" s="189">
        <v>7</v>
      </c>
      <c r="B101" s="115"/>
      <c r="C101" s="116"/>
      <c r="D101" s="153" t="s">
        <v>121</v>
      </c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1"/>
      <c r="AC101" s="66"/>
      <c r="AD101" s="66"/>
      <c r="AE101" s="66"/>
      <c r="AF101" s="66"/>
      <c r="AG101" s="66"/>
      <c r="AH101" s="66"/>
      <c r="AI101" s="66"/>
      <c r="AJ101" s="66"/>
      <c r="AK101" s="186">
        <f>AK102</f>
        <v>3304175</v>
      </c>
      <c r="AL101" s="187"/>
      <c r="AM101" s="187"/>
      <c r="AN101" s="187"/>
      <c r="AO101" s="187"/>
      <c r="AP101" s="187"/>
      <c r="AQ101" s="187"/>
      <c r="AR101" s="188"/>
      <c r="AS101" s="64">
        <f>AC101+AK101</f>
        <v>3304175</v>
      </c>
      <c r="AT101" s="64"/>
      <c r="AU101" s="64"/>
      <c r="AV101" s="64"/>
      <c r="AW101" s="64"/>
      <c r="AX101" s="64"/>
      <c r="AY101" s="64"/>
      <c r="AZ101" s="64"/>
      <c r="BA101" s="16"/>
      <c r="BB101" s="16"/>
      <c r="BC101" s="16"/>
      <c r="BD101" s="16"/>
      <c r="BE101" s="16"/>
      <c r="BF101" s="16"/>
      <c r="BG101" s="16"/>
      <c r="BH101" s="16"/>
    </row>
    <row r="102" spans="1:72" ht="66.75" customHeight="1" x14ac:dyDescent="0.2">
      <c r="A102" s="71"/>
      <c r="B102" s="62"/>
      <c r="C102" s="63"/>
      <c r="D102" s="68" t="s">
        <v>135</v>
      </c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70"/>
      <c r="AC102" s="66"/>
      <c r="AD102" s="66"/>
      <c r="AE102" s="66"/>
      <c r="AF102" s="66"/>
      <c r="AG102" s="66"/>
      <c r="AH102" s="66"/>
      <c r="AI102" s="66"/>
      <c r="AJ102" s="66"/>
      <c r="AK102" s="72">
        <v>3304175</v>
      </c>
      <c r="AL102" s="73"/>
      <c r="AM102" s="73"/>
      <c r="AN102" s="73"/>
      <c r="AO102" s="73"/>
      <c r="AP102" s="73"/>
      <c r="AQ102" s="73"/>
      <c r="AR102" s="74"/>
      <c r="AS102" s="66">
        <f>AC102+AK102</f>
        <v>3304175</v>
      </c>
      <c r="AT102" s="66"/>
      <c r="AU102" s="66"/>
      <c r="AV102" s="66"/>
      <c r="AW102" s="66"/>
      <c r="AX102" s="66"/>
      <c r="AY102" s="66"/>
      <c r="AZ102" s="66"/>
      <c r="BA102" s="16"/>
      <c r="BB102" s="16"/>
      <c r="BC102" s="16"/>
      <c r="BD102" s="16"/>
      <c r="BE102" s="16"/>
      <c r="BF102" s="16"/>
      <c r="BG102" s="16"/>
      <c r="BH102" s="16"/>
    </row>
    <row r="103" spans="1:72" ht="34.5" customHeight="1" x14ac:dyDescent="0.2">
      <c r="A103" s="189">
        <v>8</v>
      </c>
      <c r="B103" s="115"/>
      <c r="C103" s="116"/>
      <c r="D103" s="153" t="s">
        <v>122</v>
      </c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1"/>
      <c r="AC103" s="66"/>
      <c r="AD103" s="66"/>
      <c r="AE103" s="66"/>
      <c r="AF103" s="66"/>
      <c r="AG103" s="66"/>
      <c r="AH103" s="66"/>
      <c r="AI103" s="66"/>
      <c r="AJ103" s="66"/>
      <c r="AK103" s="186">
        <f>SUM(AK104:AR107)</f>
        <v>6082830</v>
      </c>
      <c r="AL103" s="187"/>
      <c r="AM103" s="187"/>
      <c r="AN103" s="187"/>
      <c r="AO103" s="187"/>
      <c r="AP103" s="187"/>
      <c r="AQ103" s="187"/>
      <c r="AR103" s="188"/>
      <c r="AS103" s="64">
        <f t="shared" si="4"/>
        <v>6082830</v>
      </c>
      <c r="AT103" s="64"/>
      <c r="AU103" s="64"/>
      <c r="AV103" s="64"/>
      <c r="AW103" s="64"/>
      <c r="AX103" s="64"/>
      <c r="AY103" s="64"/>
      <c r="AZ103" s="64"/>
      <c r="BA103" s="16"/>
      <c r="BB103" s="16"/>
      <c r="BC103" s="16"/>
      <c r="BD103" s="16"/>
      <c r="BE103" s="16"/>
      <c r="BF103" s="16"/>
      <c r="BG103" s="16"/>
      <c r="BH103" s="16"/>
    </row>
    <row r="104" spans="1:72" ht="48" customHeight="1" x14ac:dyDescent="0.2">
      <c r="A104" s="71"/>
      <c r="B104" s="62"/>
      <c r="C104" s="63"/>
      <c r="D104" s="68" t="s">
        <v>136</v>
      </c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70"/>
      <c r="AC104" s="66"/>
      <c r="AD104" s="66"/>
      <c r="AE104" s="66"/>
      <c r="AF104" s="66"/>
      <c r="AG104" s="66"/>
      <c r="AH104" s="66"/>
      <c r="AI104" s="66"/>
      <c r="AJ104" s="66"/>
      <c r="AK104" s="72">
        <v>2115430</v>
      </c>
      <c r="AL104" s="73"/>
      <c r="AM104" s="73"/>
      <c r="AN104" s="73"/>
      <c r="AO104" s="73"/>
      <c r="AP104" s="73"/>
      <c r="AQ104" s="73"/>
      <c r="AR104" s="74"/>
      <c r="AS104" s="66">
        <f>AC104+AK104</f>
        <v>2115430</v>
      </c>
      <c r="AT104" s="66"/>
      <c r="AU104" s="66"/>
      <c r="AV104" s="66"/>
      <c r="AW104" s="66"/>
      <c r="AX104" s="66"/>
      <c r="AY104" s="66"/>
      <c r="AZ104" s="66"/>
      <c r="BA104" s="16"/>
      <c r="BB104" s="16"/>
      <c r="BC104" s="16"/>
      <c r="BD104" s="16"/>
      <c r="BE104" s="16"/>
      <c r="BF104" s="16"/>
      <c r="BG104" s="16"/>
      <c r="BH104" s="16"/>
    </row>
    <row r="105" spans="1:72" ht="48.75" customHeight="1" x14ac:dyDescent="0.2">
      <c r="A105" s="71"/>
      <c r="B105" s="62"/>
      <c r="C105" s="63"/>
      <c r="D105" s="68" t="s">
        <v>137</v>
      </c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70"/>
      <c r="AC105" s="66"/>
      <c r="AD105" s="66"/>
      <c r="AE105" s="66"/>
      <c r="AF105" s="66"/>
      <c r="AG105" s="66"/>
      <c r="AH105" s="66"/>
      <c r="AI105" s="66"/>
      <c r="AJ105" s="66"/>
      <c r="AK105" s="72">
        <v>864238</v>
      </c>
      <c r="AL105" s="73"/>
      <c r="AM105" s="73"/>
      <c r="AN105" s="73"/>
      <c r="AO105" s="73"/>
      <c r="AP105" s="73"/>
      <c r="AQ105" s="73"/>
      <c r="AR105" s="74"/>
      <c r="AS105" s="66">
        <f>AC105+AK105</f>
        <v>864238</v>
      </c>
      <c r="AT105" s="66"/>
      <c r="AU105" s="66"/>
      <c r="AV105" s="66"/>
      <c r="AW105" s="66"/>
      <c r="AX105" s="66"/>
      <c r="AY105" s="66"/>
      <c r="AZ105" s="66"/>
      <c r="BA105" s="16"/>
      <c r="BB105" s="16"/>
      <c r="BC105" s="16"/>
      <c r="BD105" s="16"/>
      <c r="BE105" s="16"/>
      <c r="BF105" s="16"/>
      <c r="BG105" s="16"/>
      <c r="BH105" s="16"/>
    </row>
    <row r="106" spans="1:72" ht="49.5" customHeight="1" x14ac:dyDescent="0.2">
      <c r="A106" s="71"/>
      <c r="B106" s="62"/>
      <c r="C106" s="63"/>
      <c r="D106" s="68" t="s">
        <v>143</v>
      </c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70"/>
      <c r="AC106" s="66"/>
      <c r="AD106" s="66"/>
      <c r="AE106" s="66"/>
      <c r="AF106" s="66"/>
      <c r="AG106" s="66"/>
      <c r="AH106" s="66"/>
      <c r="AI106" s="66"/>
      <c r="AJ106" s="66"/>
      <c r="AK106" s="72">
        <v>2086056</v>
      </c>
      <c r="AL106" s="73"/>
      <c r="AM106" s="73"/>
      <c r="AN106" s="73"/>
      <c r="AO106" s="73"/>
      <c r="AP106" s="73"/>
      <c r="AQ106" s="73"/>
      <c r="AR106" s="74"/>
      <c r="AS106" s="66">
        <f>AC106+AK106</f>
        <v>2086056</v>
      </c>
      <c r="AT106" s="66"/>
      <c r="AU106" s="66"/>
      <c r="AV106" s="66"/>
      <c r="AW106" s="66"/>
      <c r="AX106" s="66"/>
      <c r="AY106" s="66"/>
      <c r="AZ106" s="66"/>
      <c r="BA106" s="16"/>
      <c r="BB106" s="16"/>
      <c r="BC106" s="16"/>
      <c r="BD106" s="16"/>
      <c r="BE106" s="16"/>
      <c r="BF106" s="16"/>
      <c r="BG106" s="16"/>
      <c r="BH106" s="16"/>
    </row>
    <row r="107" spans="1:72" ht="49.5" customHeight="1" x14ac:dyDescent="0.2">
      <c r="A107" s="71"/>
      <c r="B107" s="62"/>
      <c r="C107" s="63"/>
      <c r="D107" s="68" t="s">
        <v>144</v>
      </c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70"/>
      <c r="AC107" s="66"/>
      <c r="AD107" s="66"/>
      <c r="AE107" s="66"/>
      <c r="AF107" s="66"/>
      <c r="AG107" s="66"/>
      <c r="AH107" s="66"/>
      <c r="AI107" s="66"/>
      <c r="AJ107" s="66"/>
      <c r="AK107" s="72">
        <v>1017106</v>
      </c>
      <c r="AL107" s="73"/>
      <c r="AM107" s="73"/>
      <c r="AN107" s="73"/>
      <c r="AO107" s="73"/>
      <c r="AP107" s="73"/>
      <c r="AQ107" s="73"/>
      <c r="AR107" s="74"/>
      <c r="AS107" s="66">
        <f>AC107+AK107</f>
        <v>1017106</v>
      </c>
      <c r="AT107" s="66"/>
      <c r="AU107" s="66"/>
      <c r="AV107" s="66"/>
      <c r="AW107" s="66"/>
      <c r="AX107" s="66"/>
      <c r="AY107" s="66"/>
      <c r="AZ107" s="66"/>
      <c r="BA107" s="16"/>
      <c r="BB107" s="16"/>
      <c r="BC107" s="16"/>
      <c r="BD107" s="16"/>
      <c r="BE107" s="16"/>
      <c r="BF107" s="16"/>
      <c r="BG107" s="16"/>
      <c r="BH107" s="16"/>
    </row>
    <row r="108" spans="1:72" s="2" customFormat="1" ht="18.75" customHeight="1" x14ac:dyDescent="0.2">
      <c r="A108" s="56"/>
      <c r="B108" s="56"/>
      <c r="C108" s="56"/>
      <c r="D108" s="174" t="s">
        <v>54</v>
      </c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6"/>
      <c r="AC108" s="64">
        <v>0</v>
      </c>
      <c r="AD108" s="64"/>
      <c r="AE108" s="64"/>
      <c r="AF108" s="64"/>
      <c r="AG108" s="64"/>
      <c r="AH108" s="64"/>
      <c r="AI108" s="64"/>
      <c r="AJ108" s="64"/>
      <c r="AK108" s="64">
        <f>AK53+AK69+AK89+AK91+AK93+AK97+AK101+AK103</f>
        <v>43539904</v>
      </c>
      <c r="AL108" s="64"/>
      <c r="AM108" s="64"/>
      <c r="AN108" s="64"/>
      <c r="AO108" s="64"/>
      <c r="AP108" s="64"/>
      <c r="AQ108" s="64"/>
      <c r="AR108" s="64"/>
      <c r="AS108" s="64">
        <f>AC108+AK108</f>
        <v>43539904</v>
      </c>
      <c r="AT108" s="64"/>
      <c r="AU108" s="64"/>
      <c r="AV108" s="64"/>
      <c r="AW108" s="64"/>
      <c r="AX108" s="64"/>
      <c r="AY108" s="64"/>
      <c r="AZ108" s="64"/>
      <c r="BA108" s="31"/>
      <c r="BB108" s="31"/>
      <c r="BC108" s="31"/>
      <c r="BD108" s="31"/>
      <c r="BE108" s="31"/>
      <c r="BF108" s="31"/>
      <c r="BG108" s="31"/>
      <c r="BH108" s="31"/>
      <c r="BT108" s="51"/>
    </row>
    <row r="110" spans="1:72" ht="15.75" customHeight="1" x14ac:dyDescent="0.2">
      <c r="A110" s="150" t="s">
        <v>30</v>
      </c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/>
      <c r="AE110" s="150"/>
      <c r="AF110" s="150"/>
      <c r="AG110" s="150"/>
      <c r="AH110" s="150"/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0"/>
      <c r="BB110" s="150"/>
      <c r="BC110" s="150"/>
      <c r="BD110" s="150"/>
      <c r="BE110" s="150"/>
      <c r="BF110" s="150"/>
      <c r="BG110" s="150"/>
      <c r="BH110" s="150"/>
      <c r="BI110" s="150"/>
      <c r="BJ110" s="150"/>
      <c r="BK110" s="150"/>
      <c r="BL110" s="150"/>
    </row>
    <row r="111" spans="1:72" ht="15" customHeight="1" x14ac:dyDescent="0.25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143" t="s">
        <v>88</v>
      </c>
      <c r="AS111" s="143"/>
      <c r="AT111" s="143"/>
      <c r="AU111" s="143"/>
      <c r="AV111" s="143"/>
      <c r="AW111" s="143"/>
      <c r="AX111" s="143"/>
      <c r="AY111" s="143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72" ht="12" customHeight="1" x14ac:dyDescent="0.2">
      <c r="A112" s="67" t="s">
        <v>19</v>
      </c>
      <c r="B112" s="67"/>
      <c r="C112" s="67"/>
      <c r="D112" s="129" t="s">
        <v>22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1"/>
      <c r="AB112" s="67" t="s">
        <v>20</v>
      </c>
      <c r="AC112" s="67"/>
      <c r="AD112" s="67"/>
      <c r="AE112" s="67"/>
      <c r="AF112" s="67"/>
      <c r="AG112" s="67"/>
      <c r="AH112" s="67"/>
      <c r="AI112" s="67"/>
      <c r="AJ112" s="67" t="s">
        <v>21</v>
      </c>
      <c r="AK112" s="67"/>
      <c r="AL112" s="67"/>
      <c r="AM112" s="67"/>
      <c r="AN112" s="67"/>
      <c r="AO112" s="67"/>
      <c r="AP112" s="67"/>
      <c r="AQ112" s="67"/>
      <c r="AR112" s="67" t="s">
        <v>18</v>
      </c>
      <c r="AS112" s="67"/>
      <c r="AT112" s="67"/>
      <c r="AU112" s="67"/>
      <c r="AV112" s="67"/>
      <c r="AW112" s="67"/>
      <c r="AX112" s="67"/>
      <c r="AY112" s="67"/>
    </row>
    <row r="113" spans="1:79" ht="12" customHeight="1" x14ac:dyDescent="0.2">
      <c r="A113" s="67"/>
      <c r="B113" s="67"/>
      <c r="C113" s="67"/>
      <c r="D113" s="132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4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</row>
    <row r="114" spans="1:79" ht="15.75" customHeight="1" x14ac:dyDescent="0.2">
      <c r="A114" s="67">
        <v>1</v>
      </c>
      <c r="B114" s="67"/>
      <c r="C114" s="67"/>
      <c r="D114" s="71">
        <v>2</v>
      </c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3"/>
      <c r="AB114" s="67">
        <v>3</v>
      </c>
      <c r="AC114" s="67"/>
      <c r="AD114" s="67"/>
      <c r="AE114" s="67"/>
      <c r="AF114" s="67"/>
      <c r="AG114" s="67"/>
      <c r="AH114" s="67"/>
      <c r="AI114" s="67"/>
      <c r="AJ114" s="67">
        <v>4</v>
      </c>
      <c r="AK114" s="67"/>
      <c r="AL114" s="67"/>
      <c r="AM114" s="67"/>
      <c r="AN114" s="67"/>
      <c r="AO114" s="67"/>
      <c r="AP114" s="67"/>
      <c r="AQ114" s="67"/>
      <c r="AR114" s="67">
        <v>5</v>
      </c>
      <c r="AS114" s="67"/>
      <c r="AT114" s="67"/>
      <c r="AU114" s="67"/>
      <c r="AV114" s="67"/>
      <c r="AW114" s="67"/>
      <c r="AX114" s="67"/>
      <c r="AY114" s="67"/>
    </row>
    <row r="115" spans="1:79" ht="48" customHeight="1" x14ac:dyDescent="0.2">
      <c r="A115" s="67">
        <v>1</v>
      </c>
      <c r="B115" s="67"/>
      <c r="C115" s="67"/>
      <c r="D115" s="145" t="s">
        <v>89</v>
      </c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8"/>
      <c r="AB115" s="137">
        <v>0</v>
      </c>
      <c r="AC115" s="138"/>
      <c r="AD115" s="138"/>
      <c r="AE115" s="138"/>
      <c r="AF115" s="138"/>
      <c r="AG115" s="138"/>
      <c r="AH115" s="138"/>
      <c r="AI115" s="139"/>
      <c r="AJ115" s="137">
        <f>AK108</f>
        <v>43539904</v>
      </c>
      <c r="AK115" s="138"/>
      <c r="AL115" s="138"/>
      <c r="AM115" s="138"/>
      <c r="AN115" s="138"/>
      <c r="AO115" s="138"/>
      <c r="AP115" s="138"/>
      <c r="AQ115" s="139"/>
      <c r="AR115" s="137">
        <f>AB115+AJ115</f>
        <v>43539904</v>
      </c>
      <c r="AS115" s="138"/>
      <c r="AT115" s="138"/>
      <c r="AU115" s="138"/>
      <c r="AV115" s="138"/>
      <c r="AW115" s="138"/>
      <c r="AX115" s="138"/>
      <c r="AY115" s="139"/>
      <c r="CA115" s="1" t="s">
        <v>8</v>
      </c>
    </row>
    <row r="116" spans="1:79" ht="33.75" customHeight="1" x14ac:dyDescent="0.2">
      <c r="A116" s="67">
        <v>2</v>
      </c>
      <c r="B116" s="67"/>
      <c r="C116" s="67"/>
      <c r="D116" s="145" t="s">
        <v>85</v>
      </c>
      <c r="E116" s="172"/>
      <c r="F116" s="172"/>
      <c r="G116" s="172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3"/>
      <c r="AB116" s="140"/>
      <c r="AC116" s="141"/>
      <c r="AD116" s="141"/>
      <c r="AE116" s="141"/>
      <c r="AF116" s="141"/>
      <c r="AG116" s="141"/>
      <c r="AH116" s="141"/>
      <c r="AI116" s="142"/>
      <c r="AJ116" s="140"/>
      <c r="AK116" s="141"/>
      <c r="AL116" s="141"/>
      <c r="AM116" s="141"/>
      <c r="AN116" s="141"/>
      <c r="AO116" s="141"/>
      <c r="AP116" s="141"/>
      <c r="AQ116" s="142"/>
      <c r="AR116" s="140"/>
      <c r="AS116" s="141"/>
      <c r="AT116" s="141"/>
      <c r="AU116" s="141"/>
      <c r="AV116" s="141"/>
      <c r="AW116" s="141"/>
      <c r="AX116" s="141"/>
      <c r="AY116" s="142"/>
    </row>
    <row r="117" spans="1:79" s="2" customFormat="1" ht="16.5" customHeight="1" x14ac:dyDescent="0.2">
      <c r="A117" s="56"/>
      <c r="B117" s="56"/>
      <c r="C117" s="56"/>
      <c r="D117" s="174" t="s">
        <v>18</v>
      </c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75"/>
      <c r="Y117" s="175"/>
      <c r="Z117" s="175"/>
      <c r="AA117" s="176"/>
      <c r="AB117" s="64">
        <v>0</v>
      </c>
      <c r="AC117" s="64"/>
      <c r="AD117" s="64"/>
      <c r="AE117" s="64"/>
      <c r="AF117" s="64"/>
      <c r="AG117" s="64"/>
      <c r="AH117" s="64"/>
      <c r="AI117" s="64"/>
      <c r="AJ117" s="64">
        <f>AJ115</f>
        <v>43539904</v>
      </c>
      <c r="AK117" s="64"/>
      <c r="AL117" s="64"/>
      <c r="AM117" s="64"/>
      <c r="AN117" s="64"/>
      <c r="AO117" s="64"/>
      <c r="AP117" s="64"/>
      <c r="AQ117" s="64"/>
      <c r="AR117" s="64">
        <f>AB117+AJ117</f>
        <v>43539904</v>
      </c>
      <c r="AS117" s="64"/>
      <c r="AT117" s="64"/>
      <c r="AU117" s="64"/>
      <c r="AV117" s="64"/>
      <c r="AW117" s="64"/>
      <c r="AX117" s="64"/>
      <c r="AY117" s="64"/>
    </row>
    <row r="118" spans="1:79" ht="6.75" customHeight="1" x14ac:dyDescent="0.25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</row>
    <row r="119" spans="1:79" ht="15.75" customHeight="1" x14ac:dyDescent="0.2">
      <c r="A119" s="148" t="s">
        <v>31</v>
      </c>
      <c r="B119" s="148"/>
      <c r="C119" s="148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/>
    </row>
    <row r="120" spans="1:79" ht="33" customHeight="1" x14ac:dyDescent="0.2">
      <c r="A120" s="67" t="s">
        <v>19</v>
      </c>
      <c r="B120" s="67"/>
      <c r="C120" s="67"/>
      <c r="D120" s="67"/>
      <c r="E120" s="67"/>
      <c r="F120" s="67"/>
      <c r="G120" s="71" t="s">
        <v>32</v>
      </c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3"/>
      <c r="Z120" s="67" t="s">
        <v>2</v>
      </c>
      <c r="AA120" s="67"/>
      <c r="AB120" s="67"/>
      <c r="AC120" s="67"/>
      <c r="AD120" s="67"/>
      <c r="AE120" s="67" t="s">
        <v>1</v>
      </c>
      <c r="AF120" s="67"/>
      <c r="AG120" s="67"/>
      <c r="AH120" s="67"/>
      <c r="AI120" s="67"/>
      <c r="AJ120" s="67"/>
      <c r="AK120" s="67"/>
      <c r="AL120" s="67"/>
      <c r="AM120" s="67"/>
      <c r="AN120" s="67"/>
      <c r="AO120" s="71" t="s">
        <v>20</v>
      </c>
      <c r="AP120" s="62"/>
      <c r="AQ120" s="62"/>
      <c r="AR120" s="62"/>
      <c r="AS120" s="62"/>
      <c r="AT120" s="62"/>
      <c r="AU120" s="62"/>
      <c r="AV120" s="63"/>
      <c r="AW120" s="71" t="s">
        <v>21</v>
      </c>
      <c r="AX120" s="62"/>
      <c r="AY120" s="62"/>
      <c r="AZ120" s="62"/>
      <c r="BA120" s="62"/>
      <c r="BB120" s="62"/>
      <c r="BC120" s="62"/>
      <c r="BD120" s="63"/>
      <c r="BE120" s="71" t="s">
        <v>18</v>
      </c>
      <c r="BF120" s="62"/>
      <c r="BG120" s="62"/>
      <c r="BH120" s="62"/>
      <c r="BI120" s="62"/>
      <c r="BJ120" s="62"/>
      <c r="BK120" s="62"/>
      <c r="BL120" s="63"/>
    </row>
    <row r="121" spans="1:79" ht="15.75" customHeight="1" x14ac:dyDescent="0.2">
      <c r="A121" s="67">
        <v>1</v>
      </c>
      <c r="B121" s="67"/>
      <c r="C121" s="67"/>
      <c r="D121" s="67"/>
      <c r="E121" s="67"/>
      <c r="F121" s="67"/>
      <c r="G121" s="71">
        <v>2</v>
      </c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3"/>
      <c r="Z121" s="67">
        <v>3</v>
      </c>
      <c r="AA121" s="67"/>
      <c r="AB121" s="67"/>
      <c r="AC121" s="67"/>
      <c r="AD121" s="67"/>
      <c r="AE121" s="67">
        <v>4</v>
      </c>
      <c r="AF121" s="67"/>
      <c r="AG121" s="67"/>
      <c r="AH121" s="67"/>
      <c r="AI121" s="67"/>
      <c r="AJ121" s="67"/>
      <c r="AK121" s="67"/>
      <c r="AL121" s="67"/>
      <c r="AM121" s="67"/>
      <c r="AN121" s="67"/>
      <c r="AO121" s="67">
        <v>5</v>
      </c>
      <c r="AP121" s="67"/>
      <c r="AQ121" s="67"/>
      <c r="AR121" s="67"/>
      <c r="AS121" s="67"/>
      <c r="AT121" s="67"/>
      <c r="AU121" s="67"/>
      <c r="AV121" s="67"/>
      <c r="AW121" s="67">
        <v>6</v>
      </c>
      <c r="AX121" s="67"/>
      <c r="AY121" s="67"/>
      <c r="AZ121" s="67"/>
      <c r="BA121" s="67"/>
      <c r="BB121" s="67"/>
      <c r="BC121" s="67"/>
      <c r="BD121" s="67"/>
      <c r="BE121" s="67">
        <v>7</v>
      </c>
      <c r="BF121" s="67"/>
      <c r="BG121" s="67"/>
      <c r="BH121" s="67"/>
      <c r="BI121" s="67"/>
      <c r="BJ121" s="67"/>
      <c r="BK121" s="67"/>
      <c r="BL121" s="67"/>
    </row>
    <row r="122" spans="1:79" ht="18" customHeight="1" x14ac:dyDescent="0.2">
      <c r="A122" s="67"/>
      <c r="B122" s="67"/>
      <c r="C122" s="67"/>
      <c r="D122" s="67"/>
      <c r="E122" s="67"/>
      <c r="F122" s="67"/>
      <c r="G122" s="104" t="s">
        <v>95</v>
      </c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3"/>
      <c r="BE122" s="105"/>
      <c r="BF122" s="105"/>
      <c r="BG122" s="105"/>
      <c r="BH122" s="105"/>
      <c r="BI122" s="105"/>
      <c r="BJ122" s="105"/>
      <c r="BK122" s="105"/>
      <c r="BL122" s="105"/>
      <c r="CA122" s="1" t="s">
        <v>9</v>
      </c>
    </row>
    <row r="123" spans="1:79" s="2" customFormat="1" ht="18" customHeight="1" x14ac:dyDescent="0.2">
      <c r="A123" s="56">
        <v>0</v>
      </c>
      <c r="B123" s="56"/>
      <c r="C123" s="56"/>
      <c r="D123" s="56"/>
      <c r="E123" s="56"/>
      <c r="F123" s="56"/>
      <c r="G123" s="99" t="s">
        <v>55</v>
      </c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3"/>
      <c r="Z123" s="97"/>
      <c r="AA123" s="97"/>
      <c r="AB123" s="97"/>
      <c r="AC123" s="97"/>
      <c r="AD123" s="97"/>
      <c r="AE123" s="98"/>
      <c r="AF123" s="98"/>
      <c r="AG123" s="98"/>
      <c r="AH123" s="98"/>
      <c r="AI123" s="98"/>
      <c r="AJ123" s="98"/>
      <c r="AK123" s="98"/>
      <c r="AL123" s="98"/>
      <c r="AM123" s="98"/>
      <c r="AN123" s="99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  <c r="BJ123" s="64"/>
      <c r="BK123" s="64"/>
      <c r="BL123" s="64"/>
      <c r="CA123" s="2" t="s">
        <v>10</v>
      </c>
    </row>
    <row r="124" spans="1:79" ht="97.5" customHeight="1" x14ac:dyDescent="0.2">
      <c r="A124" s="67">
        <v>0</v>
      </c>
      <c r="B124" s="67"/>
      <c r="C124" s="67"/>
      <c r="D124" s="67"/>
      <c r="E124" s="67"/>
      <c r="F124" s="67"/>
      <c r="G124" s="86" t="s">
        <v>215</v>
      </c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3"/>
      <c r="Z124" s="60" t="s">
        <v>56</v>
      </c>
      <c r="AA124" s="60"/>
      <c r="AB124" s="60"/>
      <c r="AC124" s="60"/>
      <c r="AD124" s="60"/>
      <c r="AE124" s="61" t="s">
        <v>90</v>
      </c>
      <c r="AF124" s="62"/>
      <c r="AG124" s="62"/>
      <c r="AH124" s="62"/>
      <c r="AI124" s="62"/>
      <c r="AJ124" s="62"/>
      <c r="AK124" s="62"/>
      <c r="AL124" s="62"/>
      <c r="AM124" s="62"/>
      <c r="AN124" s="63"/>
      <c r="AO124" s="66"/>
      <c r="AP124" s="66"/>
      <c r="AQ124" s="66"/>
      <c r="AR124" s="66"/>
      <c r="AS124" s="66"/>
      <c r="AT124" s="66"/>
      <c r="AU124" s="66"/>
      <c r="AV124" s="66"/>
      <c r="AW124" s="66">
        <f>AK53</f>
        <v>4708783</v>
      </c>
      <c r="AX124" s="66"/>
      <c r="AY124" s="66"/>
      <c r="AZ124" s="66"/>
      <c r="BA124" s="66"/>
      <c r="BB124" s="66"/>
      <c r="BC124" s="66"/>
      <c r="BD124" s="66"/>
      <c r="BE124" s="66">
        <f>AO124+AW124</f>
        <v>4708783</v>
      </c>
      <c r="BF124" s="66"/>
      <c r="BG124" s="66"/>
      <c r="BH124" s="66"/>
      <c r="BI124" s="66"/>
      <c r="BJ124" s="66"/>
      <c r="BK124" s="66"/>
      <c r="BL124" s="66"/>
    </row>
    <row r="125" spans="1:79" ht="18.75" customHeight="1" x14ac:dyDescent="0.2">
      <c r="A125" s="56">
        <v>0</v>
      </c>
      <c r="B125" s="56"/>
      <c r="C125" s="56"/>
      <c r="D125" s="56"/>
      <c r="E125" s="56"/>
      <c r="F125" s="56"/>
      <c r="G125" s="99" t="s">
        <v>91</v>
      </c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1"/>
      <c r="Z125" s="60"/>
      <c r="AA125" s="60"/>
      <c r="AB125" s="60"/>
      <c r="AC125" s="60"/>
      <c r="AD125" s="60"/>
      <c r="AE125" s="61"/>
      <c r="AF125" s="62"/>
      <c r="AG125" s="62"/>
      <c r="AH125" s="62"/>
      <c r="AI125" s="62"/>
      <c r="AJ125" s="62"/>
      <c r="AK125" s="62"/>
      <c r="AL125" s="62"/>
      <c r="AM125" s="62"/>
      <c r="AN125" s="63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</row>
    <row r="126" spans="1:79" ht="55.5" customHeight="1" x14ac:dyDescent="0.2">
      <c r="A126" s="56">
        <v>0</v>
      </c>
      <c r="B126" s="56"/>
      <c r="C126" s="56"/>
      <c r="D126" s="56"/>
      <c r="E126" s="56"/>
      <c r="F126" s="56"/>
      <c r="G126" s="86" t="s">
        <v>214</v>
      </c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1"/>
      <c r="Z126" s="60" t="s">
        <v>56</v>
      </c>
      <c r="AA126" s="60"/>
      <c r="AB126" s="60"/>
      <c r="AC126" s="60"/>
      <c r="AD126" s="60"/>
      <c r="AE126" s="61" t="s">
        <v>90</v>
      </c>
      <c r="AF126" s="62"/>
      <c r="AG126" s="62"/>
      <c r="AH126" s="62"/>
      <c r="AI126" s="62"/>
      <c r="AJ126" s="62"/>
      <c r="AK126" s="62"/>
      <c r="AL126" s="62"/>
      <c r="AM126" s="62"/>
      <c r="AN126" s="63"/>
      <c r="AO126" s="64"/>
      <c r="AP126" s="64"/>
      <c r="AQ126" s="64"/>
      <c r="AR126" s="64"/>
      <c r="AS126" s="64"/>
      <c r="AT126" s="64"/>
      <c r="AU126" s="64"/>
      <c r="AV126" s="64"/>
      <c r="AW126" s="66">
        <f>SUM(AK54:AR56)+AK66</f>
        <v>855000</v>
      </c>
      <c r="AX126" s="66"/>
      <c r="AY126" s="66"/>
      <c r="AZ126" s="66"/>
      <c r="BA126" s="66"/>
      <c r="BB126" s="66"/>
      <c r="BC126" s="66"/>
      <c r="BD126" s="66"/>
      <c r="BE126" s="66">
        <f t="shared" ref="BE126:BE133" si="5">AW126</f>
        <v>855000</v>
      </c>
      <c r="BF126" s="66"/>
      <c r="BG126" s="66"/>
      <c r="BH126" s="66"/>
      <c r="BI126" s="66"/>
      <c r="BJ126" s="66"/>
      <c r="BK126" s="66"/>
      <c r="BL126" s="66"/>
    </row>
    <row r="127" spans="1:79" ht="36.75" customHeight="1" x14ac:dyDescent="0.2">
      <c r="A127" s="56">
        <v>0</v>
      </c>
      <c r="B127" s="56"/>
      <c r="C127" s="56"/>
      <c r="D127" s="56"/>
      <c r="E127" s="56"/>
      <c r="F127" s="56"/>
      <c r="G127" s="86" t="s">
        <v>92</v>
      </c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1"/>
      <c r="Z127" s="60" t="s">
        <v>56</v>
      </c>
      <c r="AA127" s="60"/>
      <c r="AB127" s="60"/>
      <c r="AC127" s="60"/>
      <c r="AD127" s="60"/>
      <c r="AE127" s="61" t="s">
        <v>93</v>
      </c>
      <c r="AF127" s="62"/>
      <c r="AG127" s="62"/>
      <c r="AH127" s="62"/>
      <c r="AI127" s="62"/>
      <c r="AJ127" s="62"/>
      <c r="AK127" s="62"/>
      <c r="AL127" s="62"/>
      <c r="AM127" s="62"/>
      <c r="AN127" s="63"/>
      <c r="AO127" s="64"/>
      <c r="AP127" s="64"/>
      <c r="AQ127" s="64"/>
      <c r="AR127" s="64"/>
      <c r="AS127" s="64"/>
      <c r="AT127" s="64"/>
      <c r="AU127" s="64"/>
      <c r="AV127" s="64"/>
      <c r="AW127" s="66">
        <f>SUM(AK57:AR58)</f>
        <v>200000</v>
      </c>
      <c r="AX127" s="66"/>
      <c r="AY127" s="66"/>
      <c r="AZ127" s="66"/>
      <c r="BA127" s="66"/>
      <c r="BB127" s="66"/>
      <c r="BC127" s="66"/>
      <c r="BD127" s="66"/>
      <c r="BE127" s="66">
        <f t="shared" si="5"/>
        <v>200000</v>
      </c>
      <c r="BF127" s="66"/>
      <c r="BG127" s="66"/>
      <c r="BH127" s="66"/>
      <c r="BI127" s="66"/>
      <c r="BJ127" s="66"/>
      <c r="BK127" s="66"/>
      <c r="BL127" s="66"/>
    </row>
    <row r="128" spans="1:79" ht="35.25" customHeight="1" x14ac:dyDescent="0.2">
      <c r="A128" s="56">
        <v>0</v>
      </c>
      <c r="B128" s="56"/>
      <c r="C128" s="56"/>
      <c r="D128" s="56"/>
      <c r="E128" s="56"/>
      <c r="F128" s="56"/>
      <c r="G128" s="86" t="s">
        <v>176</v>
      </c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3"/>
      <c r="Z128" s="60" t="s">
        <v>56</v>
      </c>
      <c r="AA128" s="60"/>
      <c r="AB128" s="60"/>
      <c r="AC128" s="60"/>
      <c r="AD128" s="60"/>
      <c r="AE128" s="61" t="s">
        <v>90</v>
      </c>
      <c r="AF128" s="62"/>
      <c r="AG128" s="62"/>
      <c r="AH128" s="62"/>
      <c r="AI128" s="62"/>
      <c r="AJ128" s="62"/>
      <c r="AK128" s="62"/>
      <c r="AL128" s="62"/>
      <c r="AM128" s="62"/>
      <c r="AN128" s="63"/>
      <c r="AO128" s="64"/>
      <c r="AP128" s="64"/>
      <c r="AQ128" s="64"/>
      <c r="AR128" s="64"/>
      <c r="AS128" s="64"/>
      <c r="AT128" s="64"/>
      <c r="AU128" s="64"/>
      <c r="AV128" s="64"/>
      <c r="AW128" s="66">
        <f>AK59+AK60</f>
        <v>3099059</v>
      </c>
      <c r="AX128" s="66"/>
      <c r="AY128" s="66"/>
      <c r="AZ128" s="66"/>
      <c r="BA128" s="66"/>
      <c r="BB128" s="66"/>
      <c r="BC128" s="66"/>
      <c r="BD128" s="66"/>
      <c r="BE128" s="66">
        <f t="shared" si="5"/>
        <v>3099059</v>
      </c>
      <c r="BF128" s="66"/>
      <c r="BG128" s="66"/>
      <c r="BH128" s="66"/>
      <c r="BI128" s="66"/>
      <c r="BJ128" s="66"/>
      <c r="BK128" s="66"/>
      <c r="BL128" s="66"/>
      <c r="BP128" s="54"/>
    </row>
    <row r="129" spans="1:64" ht="20.25" customHeight="1" x14ac:dyDescent="0.2">
      <c r="A129" s="56"/>
      <c r="B129" s="56"/>
      <c r="C129" s="56"/>
      <c r="D129" s="56"/>
      <c r="E129" s="56"/>
      <c r="F129" s="56"/>
      <c r="G129" s="86" t="s">
        <v>146</v>
      </c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3"/>
      <c r="Z129" s="60" t="s">
        <v>56</v>
      </c>
      <c r="AA129" s="60"/>
      <c r="AB129" s="60"/>
      <c r="AC129" s="60"/>
      <c r="AD129" s="60"/>
      <c r="AE129" s="61" t="s">
        <v>154</v>
      </c>
      <c r="AF129" s="81"/>
      <c r="AG129" s="81"/>
      <c r="AH129" s="81"/>
      <c r="AI129" s="81"/>
      <c r="AJ129" s="81"/>
      <c r="AK129" s="81"/>
      <c r="AL129" s="81"/>
      <c r="AM129" s="81"/>
      <c r="AN129" s="82"/>
      <c r="AO129" s="64"/>
      <c r="AP129" s="64"/>
      <c r="AQ129" s="64"/>
      <c r="AR129" s="64"/>
      <c r="AS129" s="64"/>
      <c r="AT129" s="64"/>
      <c r="AU129" s="64"/>
      <c r="AV129" s="64"/>
      <c r="AW129" s="66">
        <f>AK61</f>
        <v>6400</v>
      </c>
      <c r="AX129" s="66"/>
      <c r="AY129" s="66"/>
      <c r="AZ129" s="66"/>
      <c r="BA129" s="66"/>
      <c r="BB129" s="66"/>
      <c r="BC129" s="66"/>
      <c r="BD129" s="66"/>
      <c r="BE129" s="66">
        <f t="shared" si="5"/>
        <v>6400</v>
      </c>
      <c r="BF129" s="66"/>
      <c r="BG129" s="66"/>
      <c r="BH129" s="66"/>
      <c r="BI129" s="66"/>
      <c r="BJ129" s="66"/>
      <c r="BK129" s="66"/>
      <c r="BL129" s="66"/>
    </row>
    <row r="130" spans="1:64" ht="19.5" customHeight="1" x14ac:dyDescent="0.2">
      <c r="A130" s="56"/>
      <c r="B130" s="56"/>
      <c r="C130" s="56"/>
      <c r="D130" s="56"/>
      <c r="E130" s="56"/>
      <c r="F130" s="56"/>
      <c r="G130" s="86" t="s">
        <v>145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3"/>
      <c r="Z130" s="60" t="s">
        <v>56</v>
      </c>
      <c r="AA130" s="60"/>
      <c r="AB130" s="60"/>
      <c r="AC130" s="60"/>
      <c r="AD130" s="60"/>
      <c r="AE130" s="61" t="s">
        <v>154</v>
      </c>
      <c r="AF130" s="81"/>
      <c r="AG130" s="81"/>
      <c r="AH130" s="81"/>
      <c r="AI130" s="81"/>
      <c r="AJ130" s="81"/>
      <c r="AK130" s="81"/>
      <c r="AL130" s="81"/>
      <c r="AM130" s="81"/>
      <c r="AN130" s="82"/>
      <c r="AO130" s="64"/>
      <c r="AP130" s="64"/>
      <c r="AQ130" s="64"/>
      <c r="AR130" s="64"/>
      <c r="AS130" s="64"/>
      <c r="AT130" s="64"/>
      <c r="AU130" s="64"/>
      <c r="AV130" s="64"/>
      <c r="AW130" s="66">
        <f>AK62</f>
        <v>22200</v>
      </c>
      <c r="AX130" s="66"/>
      <c r="AY130" s="66"/>
      <c r="AZ130" s="66"/>
      <c r="BA130" s="66"/>
      <c r="BB130" s="66"/>
      <c r="BC130" s="66"/>
      <c r="BD130" s="66"/>
      <c r="BE130" s="66">
        <f t="shared" si="5"/>
        <v>22200</v>
      </c>
      <c r="BF130" s="66"/>
      <c r="BG130" s="66"/>
      <c r="BH130" s="66"/>
      <c r="BI130" s="66"/>
      <c r="BJ130" s="66"/>
      <c r="BK130" s="66"/>
      <c r="BL130" s="66"/>
    </row>
    <row r="131" spans="1:64" ht="32.25" customHeight="1" x14ac:dyDescent="0.2">
      <c r="A131" s="56"/>
      <c r="B131" s="56"/>
      <c r="C131" s="56"/>
      <c r="D131" s="56"/>
      <c r="E131" s="56"/>
      <c r="F131" s="56"/>
      <c r="G131" s="75" t="s">
        <v>194</v>
      </c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7"/>
      <c r="Z131" s="60" t="s">
        <v>56</v>
      </c>
      <c r="AA131" s="60"/>
      <c r="AB131" s="60"/>
      <c r="AC131" s="60"/>
      <c r="AD131" s="60"/>
      <c r="AE131" s="78" t="s">
        <v>154</v>
      </c>
      <c r="AF131" s="79"/>
      <c r="AG131" s="79"/>
      <c r="AH131" s="79"/>
      <c r="AI131" s="79"/>
      <c r="AJ131" s="79"/>
      <c r="AK131" s="79"/>
      <c r="AL131" s="79"/>
      <c r="AM131" s="79"/>
      <c r="AN131" s="80"/>
      <c r="AO131" s="64"/>
      <c r="AP131" s="64"/>
      <c r="AQ131" s="64"/>
      <c r="AR131" s="64"/>
      <c r="AS131" s="64"/>
      <c r="AT131" s="64"/>
      <c r="AU131" s="64"/>
      <c r="AV131" s="64"/>
      <c r="AW131" s="109">
        <f>AK63</f>
        <v>117000</v>
      </c>
      <c r="AX131" s="109"/>
      <c r="AY131" s="109"/>
      <c r="AZ131" s="109"/>
      <c r="BA131" s="109"/>
      <c r="BB131" s="109"/>
      <c r="BC131" s="109"/>
      <c r="BD131" s="109"/>
      <c r="BE131" s="66">
        <f t="shared" si="5"/>
        <v>117000</v>
      </c>
      <c r="BF131" s="66"/>
      <c r="BG131" s="66"/>
      <c r="BH131" s="66"/>
      <c r="BI131" s="66"/>
      <c r="BJ131" s="66"/>
      <c r="BK131" s="66"/>
      <c r="BL131" s="66"/>
    </row>
    <row r="132" spans="1:64" ht="34.5" customHeight="1" x14ac:dyDescent="0.2">
      <c r="A132" s="56"/>
      <c r="B132" s="56"/>
      <c r="C132" s="56"/>
      <c r="D132" s="56"/>
      <c r="E132" s="56"/>
      <c r="F132" s="56"/>
      <c r="G132" s="75" t="s">
        <v>209</v>
      </c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7"/>
      <c r="Z132" s="60" t="s">
        <v>56</v>
      </c>
      <c r="AA132" s="60"/>
      <c r="AB132" s="60"/>
      <c r="AC132" s="60"/>
      <c r="AD132" s="60"/>
      <c r="AE132" s="78" t="s">
        <v>154</v>
      </c>
      <c r="AF132" s="79"/>
      <c r="AG132" s="79"/>
      <c r="AH132" s="79"/>
      <c r="AI132" s="79"/>
      <c r="AJ132" s="79"/>
      <c r="AK132" s="79"/>
      <c r="AL132" s="79"/>
      <c r="AM132" s="79"/>
      <c r="AN132" s="80"/>
      <c r="AO132" s="64"/>
      <c r="AP132" s="64"/>
      <c r="AQ132" s="64"/>
      <c r="AR132" s="64"/>
      <c r="AS132" s="64"/>
      <c r="AT132" s="64"/>
      <c r="AU132" s="64"/>
      <c r="AV132" s="64"/>
      <c r="AW132" s="109">
        <f>AK64</f>
        <v>38000</v>
      </c>
      <c r="AX132" s="109"/>
      <c r="AY132" s="109"/>
      <c r="AZ132" s="109"/>
      <c r="BA132" s="109"/>
      <c r="BB132" s="109"/>
      <c r="BC132" s="109"/>
      <c r="BD132" s="109"/>
      <c r="BE132" s="66">
        <f t="shared" si="5"/>
        <v>38000</v>
      </c>
      <c r="BF132" s="66"/>
      <c r="BG132" s="66"/>
      <c r="BH132" s="66"/>
      <c r="BI132" s="66"/>
      <c r="BJ132" s="66"/>
      <c r="BK132" s="66"/>
      <c r="BL132" s="66"/>
    </row>
    <row r="133" spans="1:64" ht="24" customHeight="1" x14ac:dyDescent="0.2">
      <c r="A133" s="56"/>
      <c r="B133" s="56"/>
      <c r="C133" s="56"/>
      <c r="D133" s="56"/>
      <c r="E133" s="56"/>
      <c r="F133" s="56"/>
      <c r="G133" s="75" t="s">
        <v>216</v>
      </c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7"/>
      <c r="Z133" s="60" t="s">
        <v>56</v>
      </c>
      <c r="AA133" s="60"/>
      <c r="AB133" s="60"/>
      <c r="AC133" s="60"/>
      <c r="AD133" s="60"/>
      <c r="AE133" s="78" t="s">
        <v>154</v>
      </c>
      <c r="AF133" s="79"/>
      <c r="AG133" s="79"/>
      <c r="AH133" s="79"/>
      <c r="AI133" s="79"/>
      <c r="AJ133" s="79"/>
      <c r="AK133" s="79"/>
      <c r="AL133" s="79"/>
      <c r="AM133" s="79"/>
      <c r="AN133" s="80"/>
      <c r="AO133" s="64"/>
      <c r="AP133" s="64"/>
      <c r="AQ133" s="64"/>
      <c r="AR133" s="64"/>
      <c r="AS133" s="64"/>
      <c r="AT133" s="64"/>
      <c r="AU133" s="64"/>
      <c r="AV133" s="64"/>
      <c r="AW133" s="66">
        <f>AK65+AK67</f>
        <v>348900</v>
      </c>
      <c r="AX133" s="66"/>
      <c r="AY133" s="66"/>
      <c r="AZ133" s="66"/>
      <c r="BA133" s="66"/>
      <c r="BB133" s="66"/>
      <c r="BC133" s="66"/>
      <c r="BD133" s="66"/>
      <c r="BE133" s="66">
        <f t="shared" si="5"/>
        <v>348900</v>
      </c>
      <c r="BF133" s="66"/>
      <c r="BG133" s="66"/>
      <c r="BH133" s="66"/>
      <c r="BI133" s="66"/>
      <c r="BJ133" s="66"/>
      <c r="BK133" s="66"/>
      <c r="BL133" s="66"/>
    </row>
    <row r="134" spans="1:64" ht="35.25" customHeight="1" x14ac:dyDescent="0.2">
      <c r="A134" s="56"/>
      <c r="B134" s="56"/>
      <c r="C134" s="56"/>
      <c r="D134" s="56"/>
      <c r="E134" s="56"/>
      <c r="F134" s="56"/>
      <c r="G134" s="75" t="s">
        <v>210</v>
      </c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7"/>
      <c r="Z134" s="60" t="s">
        <v>56</v>
      </c>
      <c r="AA134" s="60"/>
      <c r="AB134" s="60"/>
      <c r="AC134" s="60"/>
      <c r="AD134" s="60"/>
      <c r="AE134" s="78" t="s">
        <v>154</v>
      </c>
      <c r="AF134" s="79"/>
      <c r="AG134" s="79"/>
      <c r="AH134" s="79"/>
      <c r="AI134" s="79"/>
      <c r="AJ134" s="79"/>
      <c r="AK134" s="79"/>
      <c r="AL134" s="79"/>
      <c r="AM134" s="79"/>
      <c r="AN134" s="80"/>
      <c r="AO134" s="64"/>
      <c r="AP134" s="64"/>
      <c r="AQ134" s="64"/>
      <c r="AR134" s="64"/>
      <c r="AS134" s="64"/>
      <c r="AT134" s="64"/>
      <c r="AU134" s="64"/>
      <c r="AV134" s="64"/>
      <c r="AW134" s="66">
        <f>AK68</f>
        <v>22224</v>
      </c>
      <c r="AX134" s="66"/>
      <c r="AY134" s="66"/>
      <c r="AZ134" s="66"/>
      <c r="BA134" s="66"/>
      <c r="BB134" s="66"/>
      <c r="BC134" s="66"/>
      <c r="BD134" s="66"/>
      <c r="BE134" s="66">
        <f>AW134</f>
        <v>22224</v>
      </c>
      <c r="BF134" s="66"/>
      <c r="BG134" s="66"/>
      <c r="BH134" s="66"/>
      <c r="BI134" s="66"/>
      <c r="BJ134" s="66"/>
      <c r="BK134" s="66"/>
      <c r="BL134" s="66"/>
    </row>
    <row r="135" spans="1:64" s="2" customFormat="1" ht="17.25" customHeight="1" x14ac:dyDescent="0.2">
      <c r="A135" s="56">
        <v>0</v>
      </c>
      <c r="B135" s="56"/>
      <c r="C135" s="56"/>
      <c r="D135" s="56"/>
      <c r="E135" s="56"/>
      <c r="F135" s="56"/>
      <c r="G135" s="99" t="s">
        <v>57</v>
      </c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1"/>
      <c r="Z135" s="97"/>
      <c r="AA135" s="97"/>
      <c r="AB135" s="97"/>
      <c r="AC135" s="97"/>
      <c r="AD135" s="97"/>
      <c r="AE135" s="180"/>
      <c r="AF135" s="181"/>
      <c r="AG135" s="181"/>
      <c r="AH135" s="181"/>
      <c r="AI135" s="181"/>
      <c r="AJ135" s="181"/>
      <c r="AK135" s="181"/>
      <c r="AL135" s="181"/>
      <c r="AM135" s="181"/>
      <c r="AN135" s="182"/>
      <c r="AO135" s="64"/>
      <c r="AP135" s="64"/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</row>
    <row r="136" spans="1:64" ht="40.5" customHeight="1" x14ac:dyDescent="0.2">
      <c r="A136" s="67">
        <v>0</v>
      </c>
      <c r="B136" s="67"/>
      <c r="C136" s="67"/>
      <c r="D136" s="67"/>
      <c r="E136" s="67"/>
      <c r="F136" s="67"/>
      <c r="G136" s="86" t="s">
        <v>81</v>
      </c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3"/>
      <c r="Z136" s="60" t="s">
        <v>58</v>
      </c>
      <c r="AA136" s="60"/>
      <c r="AB136" s="60"/>
      <c r="AC136" s="60"/>
      <c r="AD136" s="60"/>
      <c r="AE136" s="61" t="s">
        <v>84</v>
      </c>
      <c r="AF136" s="62"/>
      <c r="AG136" s="62"/>
      <c r="AH136" s="62"/>
      <c r="AI136" s="62"/>
      <c r="AJ136" s="62"/>
      <c r="AK136" s="62"/>
      <c r="AL136" s="62"/>
      <c r="AM136" s="62"/>
      <c r="AN136" s="63"/>
      <c r="AO136" s="66"/>
      <c r="AP136" s="66"/>
      <c r="AQ136" s="66"/>
      <c r="AR136" s="66"/>
      <c r="AS136" s="66"/>
      <c r="AT136" s="66"/>
      <c r="AU136" s="66"/>
      <c r="AV136" s="66"/>
      <c r="AW136" s="66">
        <f>AW124/33361779.74*100</f>
        <v>14.114303963089473</v>
      </c>
      <c r="AX136" s="66"/>
      <c r="AY136" s="66"/>
      <c r="AZ136" s="66"/>
      <c r="BA136" s="66"/>
      <c r="BB136" s="66"/>
      <c r="BC136" s="66"/>
      <c r="BD136" s="66"/>
      <c r="BE136" s="66">
        <f>AO136+AW136</f>
        <v>14.114303963089473</v>
      </c>
      <c r="BF136" s="66"/>
      <c r="BG136" s="66"/>
      <c r="BH136" s="66"/>
      <c r="BI136" s="66"/>
      <c r="BJ136" s="66"/>
      <c r="BK136" s="66"/>
      <c r="BL136" s="66"/>
    </row>
    <row r="137" spans="1:64" ht="13.5" customHeight="1" x14ac:dyDescent="0.2">
      <c r="A137" s="32"/>
      <c r="B137" s="32"/>
      <c r="C137" s="32"/>
      <c r="D137" s="32"/>
      <c r="E137" s="32"/>
      <c r="F137" s="32"/>
      <c r="G137" s="33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5"/>
      <c r="AA137" s="35"/>
      <c r="AB137" s="35"/>
      <c r="AC137" s="35"/>
      <c r="AD137" s="35"/>
      <c r="AE137" s="33"/>
      <c r="AF137" s="34"/>
      <c r="AG137" s="34"/>
      <c r="AH137" s="34"/>
      <c r="AI137" s="34"/>
      <c r="AJ137" s="34"/>
      <c r="AK137" s="34"/>
      <c r="AL137" s="34"/>
      <c r="AM137" s="34"/>
      <c r="AN137" s="34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</row>
    <row r="138" spans="1:64" ht="34.5" customHeight="1" x14ac:dyDescent="0.2">
      <c r="A138" s="67" t="s">
        <v>19</v>
      </c>
      <c r="B138" s="67"/>
      <c r="C138" s="67"/>
      <c r="D138" s="67"/>
      <c r="E138" s="67"/>
      <c r="F138" s="67"/>
      <c r="G138" s="71" t="s">
        <v>32</v>
      </c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3"/>
      <c r="Z138" s="67" t="s">
        <v>2</v>
      </c>
      <c r="AA138" s="67"/>
      <c r="AB138" s="67"/>
      <c r="AC138" s="67"/>
      <c r="AD138" s="67"/>
      <c r="AE138" s="67" t="s">
        <v>1</v>
      </c>
      <c r="AF138" s="67"/>
      <c r="AG138" s="67"/>
      <c r="AH138" s="67"/>
      <c r="AI138" s="67"/>
      <c r="AJ138" s="67"/>
      <c r="AK138" s="67"/>
      <c r="AL138" s="67"/>
      <c r="AM138" s="67"/>
      <c r="AN138" s="67"/>
      <c r="AO138" s="71" t="s">
        <v>20</v>
      </c>
      <c r="AP138" s="62"/>
      <c r="AQ138" s="62"/>
      <c r="AR138" s="62"/>
      <c r="AS138" s="62"/>
      <c r="AT138" s="62"/>
      <c r="AU138" s="62"/>
      <c r="AV138" s="63"/>
      <c r="AW138" s="71" t="s">
        <v>21</v>
      </c>
      <c r="AX138" s="62"/>
      <c r="AY138" s="62"/>
      <c r="AZ138" s="62"/>
      <c r="BA138" s="62"/>
      <c r="BB138" s="62"/>
      <c r="BC138" s="62"/>
      <c r="BD138" s="63"/>
      <c r="BE138" s="71" t="s">
        <v>18</v>
      </c>
      <c r="BF138" s="62"/>
      <c r="BG138" s="62"/>
      <c r="BH138" s="62"/>
      <c r="BI138" s="62"/>
      <c r="BJ138" s="62"/>
      <c r="BK138" s="62"/>
      <c r="BL138" s="63"/>
    </row>
    <row r="139" spans="1:64" ht="18" customHeight="1" x14ac:dyDescent="0.2">
      <c r="A139" s="67">
        <v>1</v>
      </c>
      <c r="B139" s="67"/>
      <c r="C139" s="67"/>
      <c r="D139" s="67"/>
      <c r="E139" s="67"/>
      <c r="F139" s="67"/>
      <c r="G139" s="71">
        <v>2</v>
      </c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3"/>
      <c r="Z139" s="67">
        <v>3</v>
      </c>
      <c r="AA139" s="67"/>
      <c r="AB139" s="67"/>
      <c r="AC139" s="67"/>
      <c r="AD139" s="67"/>
      <c r="AE139" s="67">
        <v>4</v>
      </c>
      <c r="AF139" s="67"/>
      <c r="AG139" s="67"/>
      <c r="AH139" s="67"/>
      <c r="AI139" s="67"/>
      <c r="AJ139" s="67"/>
      <c r="AK139" s="67"/>
      <c r="AL139" s="67"/>
      <c r="AM139" s="67"/>
      <c r="AN139" s="67"/>
      <c r="AO139" s="67">
        <v>5</v>
      </c>
      <c r="AP139" s="67"/>
      <c r="AQ139" s="67"/>
      <c r="AR139" s="67"/>
      <c r="AS139" s="67"/>
      <c r="AT139" s="67"/>
      <c r="AU139" s="67"/>
      <c r="AV139" s="67"/>
      <c r="AW139" s="67">
        <v>6</v>
      </c>
      <c r="AX139" s="67"/>
      <c r="AY139" s="67"/>
      <c r="AZ139" s="67"/>
      <c r="BA139" s="67"/>
      <c r="BB139" s="67"/>
      <c r="BC139" s="67"/>
      <c r="BD139" s="67"/>
      <c r="BE139" s="67">
        <v>7</v>
      </c>
      <c r="BF139" s="67"/>
      <c r="BG139" s="67"/>
      <c r="BH139" s="67"/>
      <c r="BI139" s="67"/>
      <c r="BJ139" s="67"/>
      <c r="BK139" s="67"/>
      <c r="BL139" s="67"/>
    </row>
    <row r="140" spans="1:64" ht="21" customHeight="1" x14ac:dyDescent="0.2">
      <c r="A140" s="67"/>
      <c r="B140" s="67"/>
      <c r="C140" s="67"/>
      <c r="D140" s="67"/>
      <c r="E140" s="67"/>
      <c r="F140" s="67"/>
      <c r="G140" s="104" t="s">
        <v>96</v>
      </c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3"/>
      <c r="BE140" s="105"/>
      <c r="BF140" s="105"/>
      <c r="BG140" s="105"/>
      <c r="BH140" s="105"/>
      <c r="BI140" s="105"/>
      <c r="BJ140" s="105"/>
      <c r="BK140" s="105"/>
      <c r="BL140" s="105"/>
    </row>
    <row r="141" spans="1:64" ht="18.75" customHeight="1" x14ac:dyDescent="0.2">
      <c r="A141" s="56">
        <v>0</v>
      </c>
      <c r="B141" s="56"/>
      <c r="C141" s="56"/>
      <c r="D141" s="56"/>
      <c r="E141" s="56"/>
      <c r="F141" s="56"/>
      <c r="G141" s="99" t="s">
        <v>55</v>
      </c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3"/>
      <c r="Z141" s="97"/>
      <c r="AA141" s="97"/>
      <c r="AB141" s="97"/>
      <c r="AC141" s="97"/>
      <c r="AD141" s="97"/>
      <c r="AE141" s="98"/>
      <c r="AF141" s="98"/>
      <c r="AG141" s="98"/>
      <c r="AH141" s="98"/>
      <c r="AI141" s="98"/>
      <c r="AJ141" s="98"/>
      <c r="AK141" s="98"/>
      <c r="AL141" s="98"/>
      <c r="AM141" s="98"/>
      <c r="AN141" s="99"/>
      <c r="AO141" s="64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</row>
    <row r="142" spans="1:64" ht="18.75" customHeight="1" x14ac:dyDescent="0.2">
      <c r="A142" s="67"/>
      <c r="B142" s="67"/>
      <c r="C142" s="67"/>
      <c r="D142" s="67"/>
      <c r="E142" s="67"/>
      <c r="F142" s="67"/>
      <c r="G142" s="86" t="s">
        <v>106</v>
      </c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3"/>
      <c r="Z142" s="60" t="s">
        <v>56</v>
      </c>
      <c r="AA142" s="60"/>
      <c r="AB142" s="60"/>
      <c r="AC142" s="60"/>
      <c r="AD142" s="60"/>
      <c r="AE142" s="61" t="s">
        <v>105</v>
      </c>
      <c r="AF142" s="62"/>
      <c r="AG142" s="62"/>
      <c r="AH142" s="62"/>
      <c r="AI142" s="62"/>
      <c r="AJ142" s="62"/>
      <c r="AK142" s="62"/>
      <c r="AL142" s="62"/>
      <c r="AM142" s="62"/>
      <c r="AN142" s="63"/>
      <c r="AO142" s="66"/>
      <c r="AP142" s="66"/>
      <c r="AQ142" s="66"/>
      <c r="AR142" s="66"/>
      <c r="AS142" s="66"/>
      <c r="AT142" s="66"/>
      <c r="AU142" s="66"/>
      <c r="AV142" s="66"/>
      <c r="AW142" s="66">
        <f>SUM(AW143:BD146)</f>
        <v>23297429</v>
      </c>
      <c r="AX142" s="66"/>
      <c r="AY142" s="66"/>
      <c r="AZ142" s="66"/>
      <c r="BA142" s="66"/>
      <c r="BB142" s="66"/>
      <c r="BC142" s="66"/>
      <c r="BD142" s="66"/>
      <c r="BE142" s="66">
        <f>AO142+AW142</f>
        <v>23297429</v>
      </c>
      <c r="BF142" s="66"/>
      <c r="BG142" s="66"/>
      <c r="BH142" s="66"/>
      <c r="BI142" s="66"/>
      <c r="BJ142" s="66"/>
      <c r="BK142" s="66"/>
      <c r="BL142" s="66"/>
    </row>
    <row r="143" spans="1:64" ht="54.75" customHeight="1" x14ac:dyDescent="0.2">
      <c r="A143" s="67"/>
      <c r="B143" s="67"/>
      <c r="C143" s="67"/>
      <c r="D143" s="67"/>
      <c r="E143" s="67"/>
      <c r="F143" s="67"/>
      <c r="G143" s="86" t="s">
        <v>107</v>
      </c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3"/>
      <c r="Z143" s="60" t="s">
        <v>56</v>
      </c>
      <c r="AA143" s="60"/>
      <c r="AB143" s="60"/>
      <c r="AC143" s="60"/>
      <c r="AD143" s="60"/>
      <c r="AE143" s="61" t="s">
        <v>105</v>
      </c>
      <c r="AF143" s="62"/>
      <c r="AG143" s="62"/>
      <c r="AH143" s="62"/>
      <c r="AI143" s="62"/>
      <c r="AJ143" s="62"/>
      <c r="AK143" s="62"/>
      <c r="AL143" s="62"/>
      <c r="AM143" s="62"/>
      <c r="AN143" s="63"/>
      <c r="AO143" s="66"/>
      <c r="AP143" s="66"/>
      <c r="AQ143" s="66"/>
      <c r="AR143" s="66"/>
      <c r="AS143" s="66"/>
      <c r="AT143" s="66"/>
      <c r="AU143" s="66"/>
      <c r="AV143" s="66"/>
      <c r="AW143" s="66">
        <f>AK70+AK71+AK72+AK73+AK74+AK78+AK80+AK81+AK82+AK84+AK85+AK86+AK87+AK88</f>
        <v>17644763</v>
      </c>
      <c r="AX143" s="66"/>
      <c r="AY143" s="66"/>
      <c r="AZ143" s="66"/>
      <c r="BA143" s="66"/>
      <c r="BB143" s="66"/>
      <c r="BC143" s="66"/>
      <c r="BD143" s="66"/>
      <c r="BE143" s="66">
        <f>AO143+AW143</f>
        <v>17644763</v>
      </c>
      <c r="BF143" s="66"/>
      <c r="BG143" s="66"/>
      <c r="BH143" s="66"/>
      <c r="BI143" s="66"/>
      <c r="BJ143" s="66"/>
      <c r="BK143" s="66"/>
      <c r="BL143" s="66"/>
    </row>
    <row r="144" spans="1:64" ht="33.75" customHeight="1" x14ac:dyDescent="0.2">
      <c r="A144" s="67"/>
      <c r="B144" s="67"/>
      <c r="C144" s="67"/>
      <c r="D144" s="67"/>
      <c r="E144" s="67"/>
      <c r="F144" s="67"/>
      <c r="G144" s="89" t="s">
        <v>177</v>
      </c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1"/>
      <c r="Z144" s="60" t="s">
        <v>56</v>
      </c>
      <c r="AA144" s="60"/>
      <c r="AB144" s="60"/>
      <c r="AC144" s="60"/>
      <c r="AD144" s="60"/>
      <c r="AE144" s="61" t="s">
        <v>105</v>
      </c>
      <c r="AF144" s="62"/>
      <c r="AG144" s="62"/>
      <c r="AH144" s="62"/>
      <c r="AI144" s="62"/>
      <c r="AJ144" s="62"/>
      <c r="AK144" s="62"/>
      <c r="AL144" s="62"/>
      <c r="AM144" s="62"/>
      <c r="AN144" s="63"/>
      <c r="AO144" s="66"/>
      <c r="AP144" s="66"/>
      <c r="AQ144" s="66"/>
      <c r="AR144" s="66"/>
      <c r="AS144" s="66"/>
      <c r="AT144" s="66"/>
      <c r="AU144" s="66"/>
      <c r="AV144" s="66"/>
      <c r="AW144" s="66">
        <f>AK75</f>
        <v>2652666</v>
      </c>
      <c r="AX144" s="66"/>
      <c r="AY144" s="66"/>
      <c r="AZ144" s="66"/>
      <c r="BA144" s="66"/>
      <c r="BB144" s="66"/>
      <c r="BC144" s="66"/>
      <c r="BD144" s="66"/>
      <c r="BE144" s="66">
        <f>AO144+AW144</f>
        <v>2652666</v>
      </c>
      <c r="BF144" s="66"/>
      <c r="BG144" s="66"/>
      <c r="BH144" s="66"/>
      <c r="BI144" s="66"/>
      <c r="BJ144" s="66"/>
      <c r="BK144" s="66"/>
      <c r="BL144" s="66"/>
    </row>
    <row r="145" spans="1:64" ht="23.25" customHeight="1" x14ac:dyDescent="0.2">
      <c r="A145" s="67"/>
      <c r="B145" s="67"/>
      <c r="C145" s="67"/>
      <c r="D145" s="67"/>
      <c r="E145" s="67"/>
      <c r="F145" s="67"/>
      <c r="G145" s="86" t="s">
        <v>104</v>
      </c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8"/>
      <c r="Z145" s="60" t="s">
        <v>56</v>
      </c>
      <c r="AA145" s="60"/>
      <c r="AB145" s="60"/>
      <c r="AC145" s="60"/>
      <c r="AD145" s="60"/>
      <c r="AE145" s="61" t="s">
        <v>105</v>
      </c>
      <c r="AF145" s="62"/>
      <c r="AG145" s="62"/>
      <c r="AH145" s="62"/>
      <c r="AI145" s="62"/>
      <c r="AJ145" s="62"/>
      <c r="AK145" s="62"/>
      <c r="AL145" s="62"/>
      <c r="AM145" s="62"/>
      <c r="AN145" s="63"/>
      <c r="AO145" s="66"/>
      <c r="AP145" s="66"/>
      <c r="AQ145" s="66"/>
      <c r="AR145" s="66"/>
      <c r="AS145" s="66"/>
      <c r="AT145" s="66"/>
      <c r="AU145" s="66"/>
      <c r="AV145" s="66"/>
      <c r="AW145" s="66">
        <f>AK79</f>
        <v>1000000</v>
      </c>
      <c r="AX145" s="66"/>
      <c r="AY145" s="66"/>
      <c r="AZ145" s="66"/>
      <c r="BA145" s="66"/>
      <c r="BB145" s="66"/>
      <c r="BC145" s="66"/>
      <c r="BD145" s="66"/>
      <c r="BE145" s="66">
        <f>AO145+AW145</f>
        <v>1000000</v>
      </c>
      <c r="BF145" s="66"/>
      <c r="BG145" s="66"/>
      <c r="BH145" s="66"/>
      <c r="BI145" s="66"/>
      <c r="BJ145" s="66"/>
      <c r="BK145" s="66"/>
      <c r="BL145" s="66"/>
    </row>
    <row r="146" spans="1:64" ht="23.25" customHeight="1" x14ac:dyDescent="0.2">
      <c r="A146" s="67"/>
      <c r="B146" s="67"/>
      <c r="C146" s="67"/>
      <c r="D146" s="67"/>
      <c r="E146" s="67"/>
      <c r="F146" s="67"/>
      <c r="G146" s="86" t="s">
        <v>148</v>
      </c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8"/>
      <c r="Z146" s="60" t="s">
        <v>56</v>
      </c>
      <c r="AA146" s="60"/>
      <c r="AB146" s="60"/>
      <c r="AC146" s="60"/>
      <c r="AD146" s="60"/>
      <c r="AE146" s="61" t="s">
        <v>105</v>
      </c>
      <c r="AF146" s="62"/>
      <c r="AG146" s="62"/>
      <c r="AH146" s="62"/>
      <c r="AI146" s="62"/>
      <c r="AJ146" s="62"/>
      <c r="AK146" s="62"/>
      <c r="AL146" s="62"/>
      <c r="AM146" s="62"/>
      <c r="AN146" s="63"/>
      <c r="AO146" s="66"/>
      <c r="AP146" s="66"/>
      <c r="AQ146" s="66"/>
      <c r="AR146" s="66"/>
      <c r="AS146" s="66"/>
      <c r="AT146" s="66"/>
      <c r="AU146" s="66"/>
      <c r="AV146" s="66"/>
      <c r="AW146" s="66">
        <f>AK83</f>
        <v>2000000</v>
      </c>
      <c r="AX146" s="66"/>
      <c r="AY146" s="66"/>
      <c r="AZ146" s="66"/>
      <c r="BA146" s="66"/>
      <c r="BB146" s="66"/>
      <c r="BC146" s="66"/>
      <c r="BD146" s="66"/>
      <c r="BE146" s="66">
        <f>AO146+AW146</f>
        <v>2000000</v>
      </c>
      <c r="BF146" s="66"/>
      <c r="BG146" s="66"/>
      <c r="BH146" s="66"/>
      <c r="BI146" s="66"/>
      <c r="BJ146" s="66"/>
      <c r="BK146" s="66"/>
      <c r="BL146" s="66"/>
    </row>
    <row r="147" spans="1:64" ht="18" customHeight="1" x14ac:dyDescent="0.2">
      <c r="A147" s="56">
        <v>0</v>
      </c>
      <c r="B147" s="56"/>
      <c r="C147" s="56"/>
      <c r="D147" s="56"/>
      <c r="E147" s="56"/>
      <c r="F147" s="56"/>
      <c r="G147" s="99" t="s">
        <v>94</v>
      </c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1"/>
      <c r="Z147" s="60"/>
      <c r="AA147" s="60"/>
      <c r="AB147" s="60"/>
      <c r="AC147" s="60"/>
      <c r="AD147" s="60"/>
      <c r="AE147" s="61"/>
      <c r="AF147" s="62"/>
      <c r="AG147" s="62"/>
      <c r="AH147" s="62"/>
      <c r="AI147" s="62"/>
      <c r="AJ147" s="62"/>
      <c r="AK147" s="62"/>
      <c r="AL147" s="62"/>
      <c r="AM147" s="62"/>
      <c r="AN147" s="63"/>
      <c r="AO147" s="64"/>
      <c r="AP147" s="64"/>
      <c r="AQ147" s="64"/>
      <c r="AR147" s="64"/>
      <c r="AS147" s="64"/>
      <c r="AT147" s="64"/>
      <c r="AU147" s="64"/>
      <c r="AV147" s="64"/>
      <c r="AW147" s="64"/>
      <c r="AX147" s="64"/>
      <c r="AY147" s="64"/>
      <c r="AZ147" s="64"/>
      <c r="BA147" s="64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</row>
    <row r="148" spans="1:64" ht="66" customHeight="1" x14ac:dyDescent="0.2">
      <c r="A148" s="56"/>
      <c r="B148" s="56"/>
      <c r="C148" s="56"/>
      <c r="D148" s="56"/>
      <c r="E148" s="56"/>
      <c r="F148" s="56"/>
      <c r="G148" s="68" t="s">
        <v>109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70"/>
      <c r="Z148" s="60" t="s">
        <v>108</v>
      </c>
      <c r="AA148" s="60"/>
      <c r="AB148" s="60"/>
      <c r="AC148" s="60"/>
      <c r="AD148" s="60"/>
      <c r="AE148" s="61" t="s">
        <v>90</v>
      </c>
      <c r="AF148" s="62"/>
      <c r="AG148" s="62"/>
      <c r="AH148" s="62"/>
      <c r="AI148" s="62"/>
      <c r="AJ148" s="62"/>
      <c r="AK148" s="62"/>
      <c r="AL148" s="62"/>
      <c r="AM148" s="62"/>
      <c r="AN148" s="63"/>
      <c r="AO148" s="64"/>
      <c r="AP148" s="64"/>
      <c r="AQ148" s="64"/>
      <c r="AR148" s="64"/>
      <c r="AS148" s="64"/>
      <c r="AT148" s="64"/>
      <c r="AU148" s="64"/>
      <c r="AV148" s="64"/>
      <c r="AW148" s="55">
        <f>6+5+1+2</f>
        <v>14</v>
      </c>
      <c r="AX148" s="55"/>
      <c r="AY148" s="55"/>
      <c r="AZ148" s="55"/>
      <c r="BA148" s="55"/>
      <c r="BB148" s="55"/>
      <c r="BC148" s="55"/>
      <c r="BD148" s="55"/>
      <c r="BE148" s="55">
        <f>AW148</f>
        <v>14</v>
      </c>
      <c r="BF148" s="55"/>
      <c r="BG148" s="55"/>
      <c r="BH148" s="55"/>
      <c r="BI148" s="55"/>
      <c r="BJ148" s="55"/>
      <c r="BK148" s="55"/>
      <c r="BL148" s="55"/>
    </row>
    <row r="149" spans="1:64" ht="36" customHeight="1" x14ac:dyDescent="0.2">
      <c r="A149" s="56"/>
      <c r="B149" s="56"/>
      <c r="C149" s="56"/>
      <c r="D149" s="56"/>
      <c r="E149" s="56"/>
      <c r="F149" s="56"/>
      <c r="G149" s="110" t="s">
        <v>178</v>
      </c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2"/>
      <c r="Z149" s="60" t="s">
        <v>108</v>
      </c>
      <c r="AA149" s="60"/>
      <c r="AB149" s="60"/>
      <c r="AC149" s="60"/>
      <c r="AD149" s="60"/>
      <c r="AE149" s="61" t="s">
        <v>90</v>
      </c>
      <c r="AF149" s="62"/>
      <c r="AG149" s="62"/>
      <c r="AH149" s="62"/>
      <c r="AI149" s="62"/>
      <c r="AJ149" s="62"/>
      <c r="AK149" s="62"/>
      <c r="AL149" s="62"/>
      <c r="AM149" s="62"/>
      <c r="AN149" s="63"/>
      <c r="AO149" s="64"/>
      <c r="AP149" s="64"/>
      <c r="AQ149" s="64"/>
      <c r="AR149" s="64"/>
      <c r="AS149" s="64"/>
      <c r="AT149" s="64"/>
      <c r="AU149" s="64"/>
      <c r="AV149" s="64"/>
      <c r="AW149" s="55">
        <f>3-2</f>
        <v>1</v>
      </c>
      <c r="AX149" s="55"/>
      <c r="AY149" s="55"/>
      <c r="AZ149" s="55"/>
      <c r="BA149" s="55"/>
      <c r="BB149" s="55"/>
      <c r="BC149" s="55"/>
      <c r="BD149" s="55"/>
      <c r="BE149" s="55">
        <f>AW149</f>
        <v>1</v>
      </c>
      <c r="BF149" s="55"/>
      <c r="BG149" s="55"/>
      <c r="BH149" s="55"/>
      <c r="BI149" s="55"/>
      <c r="BJ149" s="55"/>
      <c r="BK149" s="55"/>
      <c r="BL149" s="55"/>
    </row>
    <row r="150" spans="1:64" ht="27" customHeight="1" x14ac:dyDescent="0.2">
      <c r="A150" s="56">
        <v>0</v>
      </c>
      <c r="B150" s="56"/>
      <c r="C150" s="56"/>
      <c r="D150" s="56"/>
      <c r="E150" s="56"/>
      <c r="F150" s="56"/>
      <c r="G150" s="86" t="s">
        <v>97</v>
      </c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1"/>
      <c r="Z150" s="60" t="s">
        <v>99</v>
      </c>
      <c r="AA150" s="60"/>
      <c r="AB150" s="60"/>
      <c r="AC150" s="60"/>
      <c r="AD150" s="60"/>
      <c r="AE150" s="61" t="s">
        <v>98</v>
      </c>
      <c r="AF150" s="62"/>
      <c r="AG150" s="62"/>
      <c r="AH150" s="62"/>
      <c r="AI150" s="62"/>
      <c r="AJ150" s="62"/>
      <c r="AK150" s="62"/>
      <c r="AL150" s="62"/>
      <c r="AM150" s="62"/>
      <c r="AN150" s="63"/>
      <c r="AO150" s="64"/>
      <c r="AP150" s="64"/>
      <c r="AQ150" s="64"/>
      <c r="AR150" s="64"/>
      <c r="AS150" s="64"/>
      <c r="AT150" s="64"/>
      <c r="AU150" s="64"/>
      <c r="AV150" s="64"/>
      <c r="AW150" s="55">
        <v>234</v>
      </c>
      <c r="AX150" s="55"/>
      <c r="AY150" s="55"/>
      <c r="AZ150" s="55"/>
      <c r="BA150" s="55"/>
      <c r="BB150" s="55"/>
      <c r="BC150" s="55"/>
      <c r="BD150" s="55"/>
      <c r="BE150" s="55">
        <f>AW150</f>
        <v>234</v>
      </c>
      <c r="BF150" s="55"/>
      <c r="BG150" s="55"/>
      <c r="BH150" s="55"/>
      <c r="BI150" s="55"/>
      <c r="BJ150" s="55"/>
      <c r="BK150" s="55"/>
      <c r="BL150" s="55"/>
    </row>
    <row r="151" spans="1:64" ht="27" customHeight="1" x14ac:dyDescent="0.2">
      <c r="A151" s="56"/>
      <c r="B151" s="56"/>
      <c r="C151" s="56"/>
      <c r="D151" s="56"/>
      <c r="E151" s="56"/>
      <c r="F151" s="56"/>
      <c r="G151" s="86" t="s">
        <v>149</v>
      </c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1"/>
      <c r="Z151" s="60" t="s">
        <v>108</v>
      </c>
      <c r="AA151" s="60"/>
      <c r="AB151" s="60"/>
      <c r="AC151" s="60"/>
      <c r="AD151" s="60"/>
      <c r="AE151" s="61" t="s">
        <v>197</v>
      </c>
      <c r="AF151" s="62"/>
      <c r="AG151" s="62"/>
      <c r="AH151" s="62"/>
      <c r="AI151" s="62"/>
      <c r="AJ151" s="62"/>
      <c r="AK151" s="62"/>
      <c r="AL151" s="62"/>
      <c r="AM151" s="62"/>
      <c r="AN151" s="63"/>
      <c r="AO151" s="64"/>
      <c r="AP151" s="64"/>
      <c r="AQ151" s="64"/>
      <c r="AR151" s="64"/>
      <c r="AS151" s="64"/>
      <c r="AT151" s="64"/>
      <c r="AU151" s="64"/>
      <c r="AV151" s="64"/>
      <c r="AW151" s="55">
        <v>1</v>
      </c>
      <c r="AX151" s="55"/>
      <c r="AY151" s="55"/>
      <c r="AZ151" s="55"/>
      <c r="BA151" s="55"/>
      <c r="BB151" s="55"/>
      <c r="BC151" s="55"/>
      <c r="BD151" s="55"/>
      <c r="BE151" s="55">
        <f>AW151</f>
        <v>1</v>
      </c>
      <c r="BF151" s="55"/>
      <c r="BG151" s="55"/>
      <c r="BH151" s="55"/>
      <c r="BI151" s="55"/>
      <c r="BJ151" s="55"/>
      <c r="BK151" s="55"/>
      <c r="BL151" s="55"/>
    </row>
    <row r="152" spans="1:64" ht="21" customHeight="1" x14ac:dyDescent="0.2">
      <c r="A152" s="56">
        <v>0</v>
      </c>
      <c r="B152" s="56"/>
      <c r="C152" s="56"/>
      <c r="D152" s="56"/>
      <c r="E152" s="56"/>
      <c r="F152" s="56"/>
      <c r="G152" s="99" t="s">
        <v>91</v>
      </c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1"/>
      <c r="Z152" s="60"/>
      <c r="AA152" s="60"/>
      <c r="AB152" s="60"/>
      <c r="AC152" s="60"/>
      <c r="AD152" s="60"/>
      <c r="AE152" s="61"/>
      <c r="AF152" s="62"/>
      <c r="AG152" s="62"/>
      <c r="AH152" s="62"/>
      <c r="AI152" s="62"/>
      <c r="AJ152" s="62"/>
      <c r="AK152" s="62"/>
      <c r="AL152" s="62"/>
      <c r="AM152" s="62"/>
      <c r="AN152" s="63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</row>
    <row r="153" spans="1:64" ht="50.25" customHeight="1" x14ac:dyDescent="0.2">
      <c r="A153" s="56"/>
      <c r="B153" s="56"/>
      <c r="C153" s="56"/>
      <c r="D153" s="56"/>
      <c r="E153" s="56"/>
      <c r="F153" s="56"/>
      <c r="G153" s="68" t="s">
        <v>110</v>
      </c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70"/>
      <c r="Z153" s="60" t="s">
        <v>56</v>
      </c>
      <c r="AA153" s="60"/>
      <c r="AB153" s="60"/>
      <c r="AC153" s="60"/>
      <c r="AD153" s="60"/>
      <c r="AE153" s="61" t="s">
        <v>84</v>
      </c>
      <c r="AF153" s="62"/>
      <c r="AG153" s="62"/>
      <c r="AH153" s="62"/>
      <c r="AI153" s="62"/>
      <c r="AJ153" s="62"/>
      <c r="AK153" s="62"/>
      <c r="AL153" s="62"/>
      <c r="AM153" s="62"/>
      <c r="AN153" s="63"/>
      <c r="AO153" s="64"/>
      <c r="AP153" s="64"/>
      <c r="AQ153" s="64"/>
      <c r="AR153" s="64"/>
      <c r="AS153" s="64"/>
      <c r="AT153" s="64"/>
      <c r="AU153" s="64"/>
      <c r="AV153" s="64"/>
      <c r="AW153" s="66">
        <f>AW143/AW148</f>
        <v>1260340.2142857143</v>
      </c>
      <c r="AX153" s="66"/>
      <c r="AY153" s="66"/>
      <c r="AZ153" s="66"/>
      <c r="BA153" s="66"/>
      <c r="BB153" s="66"/>
      <c r="BC153" s="66"/>
      <c r="BD153" s="66"/>
      <c r="BE153" s="66">
        <f>AW153</f>
        <v>1260340.2142857143</v>
      </c>
      <c r="BF153" s="66"/>
      <c r="BG153" s="66"/>
      <c r="BH153" s="66"/>
      <c r="BI153" s="66"/>
      <c r="BJ153" s="66"/>
      <c r="BK153" s="66"/>
      <c r="BL153" s="66"/>
    </row>
    <row r="154" spans="1:64" ht="38.25" customHeight="1" x14ac:dyDescent="0.2">
      <c r="A154" s="56"/>
      <c r="B154" s="56"/>
      <c r="C154" s="56"/>
      <c r="D154" s="56"/>
      <c r="E154" s="56"/>
      <c r="F154" s="56"/>
      <c r="G154" s="110" t="s">
        <v>200</v>
      </c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2"/>
      <c r="Z154" s="60" t="s">
        <v>56</v>
      </c>
      <c r="AA154" s="60"/>
      <c r="AB154" s="60"/>
      <c r="AC154" s="60"/>
      <c r="AD154" s="60"/>
      <c r="AE154" s="61" t="s">
        <v>84</v>
      </c>
      <c r="AF154" s="62"/>
      <c r="AG154" s="62"/>
      <c r="AH154" s="62"/>
      <c r="AI154" s="62"/>
      <c r="AJ154" s="62"/>
      <c r="AK154" s="62"/>
      <c r="AL154" s="62"/>
      <c r="AM154" s="62"/>
      <c r="AN154" s="63"/>
      <c r="AO154" s="64"/>
      <c r="AP154" s="64"/>
      <c r="AQ154" s="64"/>
      <c r="AR154" s="64"/>
      <c r="AS154" s="64"/>
      <c r="AT154" s="64"/>
      <c r="AU154" s="64"/>
      <c r="AV154" s="64"/>
      <c r="AW154" s="66">
        <f>AK75/AW149</f>
        <v>2652666</v>
      </c>
      <c r="AX154" s="66"/>
      <c r="AY154" s="66"/>
      <c r="AZ154" s="66"/>
      <c r="BA154" s="66"/>
      <c r="BB154" s="66"/>
      <c r="BC154" s="66"/>
      <c r="BD154" s="66"/>
      <c r="BE154" s="66">
        <f>AW154</f>
        <v>2652666</v>
      </c>
      <c r="BF154" s="66"/>
      <c r="BG154" s="66"/>
      <c r="BH154" s="66"/>
      <c r="BI154" s="66"/>
      <c r="BJ154" s="66"/>
      <c r="BK154" s="66"/>
      <c r="BL154" s="66"/>
    </row>
    <row r="155" spans="1:64" ht="20.25" customHeight="1" x14ac:dyDescent="0.2">
      <c r="A155" s="56">
        <v>0</v>
      </c>
      <c r="B155" s="56"/>
      <c r="C155" s="56"/>
      <c r="D155" s="56"/>
      <c r="E155" s="56"/>
      <c r="F155" s="56"/>
      <c r="G155" s="86" t="s">
        <v>100</v>
      </c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3"/>
      <c r="Z155" s="60" t="s">
        <v>56</v>
      </c>
      <c r="AA155" s="60"/>
      <c r="AB155" s="60"/>
      <c r="AC155" s="60"/>
      <c r="AD155" s="60"/>
      <c r="AE155" s="61" t="s">
        <v>84</v>
      </c>
      <c r="AF155" s="62"/>
      <c r="AG155" s="62"/>
      <c r="AH155" s="62"/>
      <c r="AI155" s="62"/>
      <c r="AJ155" s="62"/>
      <c r="AK155" s="62"/>
      <c r="AL155" s="62"/>
      <c r="AM155" s="62"/>
      <c r="AN155" s="63"/>
      <c r="AO155" s="64"/>
      <c r="AP155" s="64"/>
      <c r="AQ155" s="64"/>
      <c r="AR155" s="64"/>
      <c r="AS155" s="64"/>
      <c r="AT155" s="64"/>
      <c r="AU155" s="64"/>
      <c r="AV155" s="64"/>
      <c r="AW155" s="66">
        <f>AK79/AW150</f>
        <v>4273.5042735042734</v>
      </c>
      <c r="AX155" s="66"/>
      <c r="AY155" s="66"/>
      <c r="AZ155" s="66"/>
      <c r="BA155" s="66"/>
      <c r="BB155" s="66"/>
      <c r="BC155" s="66"/>
      <c r="BD155" s="66"/>
      <c r="BE155" s="66">
        <f>AW155</f>
        <v>4273.5042735042734</v>
      </c>
      <c r="BF155" s="66"/>
      <c r="BG155" s="66"/>
      <c r="BH155" s="66"/>
      <c r="BI155" s="66"/>
      <c r="BJ155" s="66"/>
      <c r="BK155" s="66"/>
      <c r="BL155" s="66"/>
    </row>
    <row r="156" spans="1:64" ht="20.25" customHeight="1" x14ac:dyDescent="0.2">
      <c r="A156" s="56"/>
      <c r="B156" s="56"/>
      <c r="C156" s="56"/>
      <c r="D156" s="56"/>
      <c r="E156" s="56"/>
      <c r="F156" s="56"/>
      <c r="G156" s="86" t="s">
        <v>150</v>
      </c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3"/>
      <c r="Z156" s="60" t="s">
        <v>56</v>
      </c>
      <c r="AA156" s="60"/>
      <c r="AB156" s="60"/>
      <c r="AC156" s="60"/>
      <c r="AD156" s="60"/>
      <c r="AE156" s="61" t="s">
        <v>84</v>
      </c>
      <c r="AF156" s="62"/>
      <c r="AG156" s="62"/>
      <c r="AH156" s="62"/>
      <c r="AI156" s="62"/>
      <c r="AJ156" s="62"/>
      <c r="AK156" s="62"/>
      <c r="AL156" s="62"/>
      <c r="AM156" s="62"/>
      <c r="AN156" s="63"/>
      <c r="AO156" s="64"/>
      <c r="AP156" s="64"/>
      <c r="AQ156" s="64"/>
      <c r="AR156" s="64"/>
      <c r="AS156" s="64"/>
      <c r="AT156" s="64"/>
      <c r="AU156" s="64"/>
      <c r="AV156" s="64"/>
      <c r="AW156" s="66">
        <f>AK83/AW151</f>
        <v>2000000</v>
      </c>
      <c r="AX156" s="66"/>
      <c r="AY156" s="66"/>
      <c r="AZ156" s="66"/>
      <c r="BA156" s="66"/>
      <c r="BB156" s="66"/>
      <c r="BC156" s="66"/>
      <c r="BD156" s="66"/>
      <c r="BE156" s="66">
        <f>AW156</f>
        <v>2000000</v>
      </c>
      <c r="BF156" s="66"/>
      <c r="BG156" s="66"/>
      <c r="BH156" s="66"/>
      <c r="BI156" s="66"/>
      <c r="BJ156" s="66"/>
      <c r="BK156" s="66"/>
      <c r="BL156" s="66"/>
    </row>
    <row r="157" spans="1:64" ht="19.5" customHeight="1" x14ac:dyDescent="0.2">
      <c r="A157" s="56">
        <v>0</v>
      </c>
      <c r="B157" s="56"/>
      <c r="C157" s="56"/>
      <c r="D157" s="56"/>
      <c r="E157" s="56"/>
      <c r="F157" s="56"/>
      <c r="G157" s="99" t="s">
        <v>57</v>
      </c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1"/>
      <c r="Z157" s="97"/>
      <c r="AA157" s="97"/>
      <c r="AB157" s="97"/>
      <c r="AC157" s="97"/>
      <c r="AD157" s="97"/>
      <c r="AE157" s="114"/>
      <c r="AF157" s="115"/>
      <c r="AG157" s="115"/>
      <c r="AH157" s="115"/>
      <c r="AI157" s="115"/>
      <c r="AJ157" s="115"/>
      <c r="AK157" s="115"/>
      <c r="AL157" s="115"/>
      <c r="AM157" s="115"/>
      <c r="AN157" s="116"/>
      <c r="AO157" s="64"/>
      <c r="AP157" s="64"/>
      <c r="AQ157" s="64"/>
      <c r="AR157" s="64"/>
      <c r="AS157" s="64"/>
      <c r="AT157" s="64"/>
      <c r="AU157" s="64"/>
      <c r="AV157" s="64"/>
      <c r="AW157" s="64"/>
      <c r="AX157" s="64"/>
      <c r="AY157" s="64"/>
      <c r="AZ157" s="64"/>
      <c r="BA157" s="64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</row>
    <row r="158" spans="1:64" ht="50.25" customHeight="1" x14ac:dyDescent="0.2">
      <c r="A158" s="56"/>
      <c r="B158" s="56"/>
      <c r="C158" s="56"/>
      <c r="D158" s="56"/>
      <c r="E158" s="56"/>
      <c r="F158" s="56"/>
      <c r="G158" s="68" t="s">
        <v>101</v>
      </c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70"/>
      <c r="Z158" s="60" t="s">
        <v>58</v>
      </c>
      <c r="AA158" s="60"/>
      <c r="AB158" s="60"/>
      <c r="AC158" s="60"/>
      <c r="AD158" s="60"/>
      <c r="AE158" s="61" t="s">
        <v>84</v>
      </c>
      <c r="AF158" s="62"/>
      <c r="AG158" s="62"/>
      <c r="AH158" s="62"/>
      <c r="AI158" s="62"/>
      <c r="AJ158" s="62"/>
      <c r="AK158" s="62"/>
      <c r="AL158" s="62"/>
      <c r="AM158" s="62"/>
      <c r="AN158" s="63"/>
      <c r="AO158" s="64"/>
      <c r="AP158" s="64"/>
      <c r="AQ158" s="64"/>
      <c r="AR158" s="64"/>
      <c r="AS158" s="64"/>
      <c r="AT158" s="64"/>
      <c r="AU158" s="64"/>
      <c r="AV158" s="64"/>
      <c r="AW158" s="113">
        <v>93</v>
      </c>
      <c r="AX158" s="113"/>
      <c r="AY158" s="113"/>
      <c r="AZ158" s="113"/>
      <c r="BA158" s="113"/>
      <c r="BB158" s="113"/>
      <c r="BC158" s="113"/>
      <c r="BD158" s="113"/>
      <c r="BE158" s="66">
        <f t="shared" ref="BE158:BE164" si="6">AW158</f>
        <v>93</v>
      </c>
      <c r="BF158" s="66"/>
      <c r="BG158" s="66"/>
      <c r="BH158" s="66"/>
      <c r="BI158" s="66"/>
      <c r="BJ158" s="66"/>
      <c r="BK158" s="66"/>
      <c r="BL158" s="66"/>
    </row>
    <row r="159" spans="1:64" ht="66" customHeight="1" x14ac:dyDescent="0.2">
      <c r="A159" s="56"/>
      <c r="B159" s="56"/>
      <c r="C159" s="56"/>
      <c r="D159" s="56"/>
      <c r="E159" s="56"/>
      <c r="F159" s="56"/>
      <c r="G159" s="68" t="s">
        <v>102</v>
      </c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70"/>
      <c r="Z159" s="60" t="s">
        <v>58</v>
      </c>
      <c r="AA159" s="60"/>
      <c r="AB159" s="60"/>
      <c r="AC159" s="60"/>
      <c r="AD159" s="60"/>
      <c r="AE159" s="61" t="s">
        <v>84</v>
      </c>
      <c r="AF159" s="62"/>
      <c r="AG159" s="62"/>
      <c r="AH159" s="62"/>
      <c r="AI159" s="62"/>
      <c r="AJ159" s="62"/>
      <c r="AK159" s="62"/>
      <c r="AL159" s="62"/>
      <c r="AM159" s="62"/>
      <c r="AN159" s="63"/>
      <c r="AO159" s="64"/>
      <c r="AP159" s="64"/>
      <c r="AQ159" s="64"/>
      <c r="AR159" s="64"/>
      <c r="AS159" s="64"/>
      <c r="AT159" s="64"/>
      <c r="AU159" s="64"/>
      <c r="AV159" s="64"/>
      <c r="AW159" s="113">
        <f>523346/694860*100</f>
        <v>75.316754454134653</v>
      </c>
      <c r="AX159" s="113"/>
      <c r="AY159" s="113"/>
      <c r="AZ159" s="113"/>
      <c r="BA159" s="113"/>
      <c r="BB159" s="113"/>
      <c r="BC159" s="113"/>
      <c r="BD159" s="113"/>
      <c r="BE159" s="66">
        <f t="shared" si="6"/>
        <v>75.316754454134653</v>
      </c>
      <c r="BF159" s="66"/>
      <c r="BG159" s="66"/>
      <c r="BH159" s="66"/>
      <c r="BI159" s="66"/>
      <c r="BJ159" s="66"/>
      <c r="BK159" s="66"/>
      <c r="BL159" s="66"/>
    </row>
    <row r="160" spans="1:64" ht="82.5" customHeight="1" x14ac:dyDescent="0.2">
      <c r="A160" s="56"/>
      <c r="B160" s="56"/>
      <c r="C160" s="56"/>
      <c r="D160" s="56"/>
      <c r="E160" s="56"/>
      <c r="F160" s="56"/>
      <c r="G160" s="68" t="s">
        <v>221</v>
      </c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70"/>
      <c r="Z160" s="60" t="s">
        <v>58</v>
      </c>
      <c r="AA160" s="60"/>
      <c r="AB160" s="60"/>
      <c r="AC160" s="60"/>
      <c r="AD160" s="60"/>
      <c r="AE160" s="61" t="s">
        <v>84</v>
      </c>
      <c r="AF160" s="62"/>
      <c r="AG160" s="62"/>
      <c r="AH160" s="62"/>
      <c r="AI160" s="62"/>
      <c r="AJ160" s="62"/>
      <c r="AK160" s="62"/>
      <c r="AL160" s="62"/>
      <c r="AM160" s="62"/>
      <c r="AN160" s="63"/>
      <c r="AO160" s="64"/>
      <c r="AP160" s="64"/>
      <c r="AQ160" s="64"/>
      <c r="AR160" s="64"/>
      <c r="AS160" s="64"/>
      <c r="AT160" s="64"/>
      <c r="AU160" s="64"/>
      <c r="AV160" s="64"/>
      <c r="AW160" s="66">
        <v>100</v>
      </c>
      <c r="AX160" s="66"/>
      <c r="AY160" s="66"/>
      <c r="AZ160" s="66"/>
      <c r="BA160" s="66"/>
      <c r="BB160" s="66"/>
      <c r="BC160" s="66"/>
      <c r="BD160" s="66"/>
      <c r="BE160" s="66">
        <f t="shared" si="6"/>
        <v>100</v>
      </c>
      <c r="BF160" s="66"/>
      <c r="BG160" s="66"/>
      <c r="BH160" s="66"/>
      <c r="BI160" s="66"/>
      <c r="BJ160" s="66"/>
      <c r="BK160" s="66"/>
      <c r="BL160" s="66"/>
    </row>
    <row r="161" spans="1:64" ht="52.5" customHeight="1" x14ac:dyDescent="0.2">
      <c r="A161" s="56"/>
      <c r="B161" s="56"/>
      <c r="C161" s="56"/>
      <c r="D161" s="56"/>
      <c r="E161" s="56"/>
      <c r="F161" s="56"/>
      <c r="G161" s="68" t="s">
        <v>103</v>
      </c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70"/>
      <c r="Z161" s="60" t="s">
        <v>58</v>
      </c>
      <c r="AA161" s="60"/>
      <c r="AB161" s="60"/>
      <c r="AC161" s="60"/>
      <c r="AD161" s="60"/>
      <c r="AE161" s="61" t="s">
        <v>84</v>
      </c>
      <c r="AF161" s="62"/>
      <c r="AG161" s="62"/>
      <c r="AH161" s="62"/>
      <c r="AI161" s="62"/>
      <c r="AJ161" s="62"/>
      <c r="AK161" s="62"/>
      <c r="AL161" s="62"/>
      <c r="AM161" s="62"/>
      <c r="AN161" s="63"/>
      <c r="AO161" s="64"/>
      <c r="AP161" s="64"/>
      <c r="AQ161" s="64"/>
      <c r="AR161" s="64"/>
      <c r="AS161" s="64"/>
      <c r="AT161" s="64"/>
      <c r="AU161" s="64"/>
      <c r="AV161" s="64"/>
      <c r="AW161" s="66">
        <v>100</v>
      </c>
      <c r="AX161" s="66"/>
      <c r="AY161" s="66"/>
      <c r="AZ161" s="66"/>
      <c r="BA161" s="66"/>
      <c r="BB161" s="66"/>
      <c r="BC161" s="66"/>
      <c r="BD161" s="66"/>
      <c r="BE161" s="66">
        <f t="shared" si="6"/>
        <v>100</v>
      </c>
      <c r="BF161" s="66"/>
      <c r="BG161" s="66"/>
      <c r="BH161" s="66"/>
      <c r="BI161" s="66"/>
      <c r="BJ161" s="66"/>
      <c r="BK161" s="66"/>
      <c r="BL161" s="66"/>
    </row>
    <row r="162" spans="1:64" ht="42" customHeight="1" x14ac:dyDescent="0.2">
      <c r="A162" s="56"/>
      <c r="B162" s="56"/>
      <c r="C162" s="56"/>
      <c r="D162" s="56"/>
      <c r="E162" s="56"/>
      <c r="F162" s="56"/>
      <c r="G162" s="68" t="s">
        <v>220</v>
      </c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70"/>
      <c r="Z162" s="60" t="s">
        <v>58</v>
      </c>
      <c r="AA162" s="60"/>
      <c r="AB162" s="60"/>
      <c r="AC162" s="60"/>
      <c r="AD162" s="60"/>
      <c r="AE162" s="61" t="s">
        <v>84</v>
      </c>
      <c r="AF162" s="62"/>
      <c r="AG162" s="62"/>
      <c r="AH162" s="62"/>
      <c r="AI162" s="62"/>
      <c r="AJ162" s="62"/>
      <c r="AK162" s="62"/>
      <c r="AL162" s="62"/>
      <c r="AM162" s="62"/>
      <c r="AN162" s="63"/>
      <c r="AO162" s="64"/>
      <c r="AP162" s="64"/>
      <c r="AQ162" s="64"/>
      <c r="AR162" s="64"/>
      <c r="AS162" s="64"/>
      <c r="AT162" s="64"/>
      <c r="AU162" s="64"/>
      <c r="AV162" s="64"/>
      <c r="AW162" s="66">
        <v>100</v>
      </c>
      <c r="AX162" s="66"/>
      <c r="AY162" s="66"/>
      <c r="AZ162" s="66"/>
      <c r="BA162" s="66"/>
      <c r="BB162" s="66"/>
      <c r="BC162" s="66"/>
      <c r="BD162" s="66"/>
      <c r="BE162" s="66">
        <f t="shared" si="6"/>
        <v>100</v>
      </c>
      <c r="BF162" s="66"/>
      <c r="BG162" s="66"/>
      <c r="BH162" s="66"/>
      <c r="BI162" s="66"/>
      <c r="BJ162" s="66"/>
      <c r="BK162" s="66"/>
      <c r="BL162" s="66"/>
    </row>
    <row r="163" spans="1:64" ht="64.5" customHeight="1" x14ac:dyDescent="0.2">
      <c r="A163" s="56"/>
      <c r="B163" s="56"/>
      <c r="C163" s="56"/>
      <c r="D163" s="56"/>
      <c r="E163" s="56"/>
      <c r="F163" s="56"/>
      <c r="G163" s="68" t="s">
        <v>222</v>
      </c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70"/>
      <c r="Z163" s="60" t="s">
        <v>58</v>
      </c>
      <c r="AA163" s="60"/>
      <c r="AB163" s="60"/>
      <c r="AC163" s="60"/>
      <c r="AD163" s="60"/>
      <c r="AE163" s="61" t="s">
        <v>84</v>
      </c>
      <c r="AF163" s="62"/>
      <c r="AG163" s="62"/>
      <c r="AH163" s="62"/>
      <c r="AI163" s="62"/>
      <c r="AJ163" s="62"/>
      <c r="AK163" s="62"/>
      <c r="AL163" s="62"/>
      <c r="AM163" s="62"/>
      <c r="AN163" s="63"/>
      <c r="AO163" s="64"/>
      <c r="AP163" s="64"/>
      <c r="AQ163" s="64"/>
      <c r="AR163" s="64"/>
      <c r="AS163" s="64"/>
      <c r="AT163" s="64"/>
      <c r="AU163" s="64"/>
      <c r="AV163" s="64"/>
      <c r="AW163" s="72">
        <v>100</v>
      </c>
      <c r="AX163" s="73"/>
      <c r="AY163" s="73"/>
      <c r="AZ163" s="73"/>
      <c r="BA163" s="73"/>
      <c r="BB163" s="73"/>
      <c r="BC163" s="73"/>
      <c r="BD163" s="74"/>
      <c r="BE163" s="66">
        <f>AW163</f>
        <v>100</v>
      </c>
      <c r="BF163" s="66"/>
      <c r="BG163" s="66"/>
      <c r="BH163" s="66"/>
      <c r="BI163" s="66"/>
      <c r="BJ163" s="66"/>
      <c r="BK163" s="66"/>
      <c r="BL163" s="66"/>
    </row>
    <row r="164" spans="1:64" ht="51" customHeight="1" x14ac:dyDescent="0.2">
      <c r="A164" s="56"/>
      <c r="B164" s="56"/>
      <c r="C164" s="56"/>
      <c r="D164" s="56"/>
      <c r="E164" s="56"/>
      <c r="F164" s="56"/>
      <c r="G164" s="68" t="s">
        <v>219</v>
      </c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70"/>
      <c r="Z164" s="60" t="s">
        <v>58</v>
      </c>
      <c r="AA164" s="60"/>
      <c r="AB164" s="60"/>
      <c r="AC164" s="60"/>
      <c r="AD164" s="60"/>
      <c r="AE164" s="61" t="s">
        <v>84</v>
      </c>
      <c r="AF164" s="62"/>
      <c r="AG164" s="62"/>
      <c r="AH164" s="62"/>
      <c r="AI164" s="62"/>
      <c r="AJ164" s="62"/>
      <c r="AK164" s="62"/>
      <c r="AL164" s="62"/>
      <c r="AM164" s="62"/>
      <c r="AN164" s="63"/>
      <c r="AO164" s="64"/>
      <c r="AP164" s="64"/>
      <c r="AQ164" s="64"/>
      <c r="AR164" s="64"/>
      <c r="AS164" s="64"/>
      <c r="AT164" s="64"/>
      <c r="AU164" s="64"/>
      <c r="AV164" s="64"/>
      <c r="AW164" s="66">
        <v>100</v>
      </c>
      <c r="AX164" s="66"/>
      <c r="AY164" s="66"/>
      <c r="AZ164" s="66"/>
      <c r="BA164" s="66"/>
      <c r="BB164" s="66"/>
      <c r="BC164" s="66"/>
      <c r="BD164" s="66"/>
      <c r="BE164" s="66">
        <f t="shared" si="6"/>
        <v>100</v>
      </c>
      <c r="BF164" s="66"/>
      <c r="BG164" s="66"/>
      <c r="BH164" s="66"/>
      <c r="BI164" s="66"/>
      <c r="BJ164" s="66"/>
      <c r="BK164" s="66"/>
      <c r="BL164" s="66"/>
    </row>
    <row r="165" spans="1:64" ht="66" customHeight="1" x14ac:dyDescent="0.2">
      <c r="A165" s="56"/>
      <c r="B165" s="56"/>
      <c r="C165" s="56"/>
      <c r="D165" s="56"/>
      <c r="E165" s="56"/>
      <c r="F165" s="56"/>
      <c r="G165" s="68" t="s">
        <v>168</v>
      </c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70"/>
      <c r="Z165" s="60" t="s">
        <v>58</v>
      </c>
      <c r="AA165" s="60"/>
      <c r="AB165" s="60"/>
      <c r="AC165" s="60"/>
      <c r="AD165" s="60"/>
      <c r="AE165" s="61" t="s">
        <v>84</v>
      </c>
      <c r="AF165" s="62"/>
      <c r="AG165" s="62"/>
      <c r="AH165" s="62"/>
      <c r="AI165" s="62"/>
      <c r="AJ165" s="62"/>
      <c r="AK165" s="62"/>
      <c r="AL165" s="62"/>
      <c r="AM165" s="62"/>
      <c r="AN165" s="63"/>
      <c r="AO165" s="64"/>
      <c r="AP165" s="64"/>
      <c r="AQ165" s="64"/>
      <c r="AR165" s="64"/>
      <c r="AS165" s="64"/>
      <c r="AT165" s="64"/>
      <c r="AU165" s="64"/>
      <c r="AV165" s="64"/>
      <c r="AW165" s="66">
        <v>100</v>
      </c>
      <c r="AX165" s="66"/>
      <c r="AY165" s="66"/>
      <c r="AZ165" s="66"/>
      <c r="BA165" s="66"/>
      <c r="BB165" s="66"/>
      <c r="BC165" s="66"/>
      <c r="BD165" s="66"/>
      <c r="BE165" s="66">
        <f t="shared" ref="BE165:BE170" si="7">AW165</f>
        <v>100</v>
      </c>
      <c r="BF165" s="66"/>
      <c r="BG165" s="66"/>
      <c r="BH165" s="66"/>
      <c r="BI165" s="66"/>
      <c r="BJ165" s="66"/>
      <c r="BK165" s="66"/>
      <c r="BL165" s="66"/>
    </row>
    <row r="166" spans="1:64" ht="66" customHeight="1" x14ac:dyDescent="0.2">
      <c r="A166" s="56"/>
      <c r="B166" s="56"/>
      <c r="C166" s="56"/>
      <c r="D166" s="56"/>
      <c r="E166" s="56"/>
      <c r="F166" s="56"/>
      <c r="G166" s="68" t="s">
        <v>174</v>
      </c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70"/>
      <c r="Z166" s="60" t="s">
        <v>58</v>
      </c>
      <c r="AA166" s="60"/>
      <c r="AB166" s="60"/>
      <c r="AC166" s="60"/>
      <c r="AD166" s="60"/>
      <c r="AE166" s="61" t="s">
        <v>84</v>
      </c>
      <c r="AF166" s="62"/>
      <c r="AG166" s="62"/>
      <c r="AH166" s="62"/>
      <c r="AI166" s="62"/>
      <c r="AJ166" s="62"/>
      <c r="AK166" s="62"/>
      <c r="AL166" s="62"/>
      <c r="AM166" s="62"/>
      <c r="AN166" s="63"/>
      <c r="AO166" s="64"/>
      <c r="AP166" s="64"/>
      <c r="AQ166" s="64"/>
      <c r="AR166" s="64"/>
      <c r="AS166" s="64"/>
      <c r="AT166" s="64"/>
      <c r="AU166" s="64"/>
      <c r="AV166" s="64"/>
      <c r="AW166" s="66">
        <f>AK81/2924077*100</f>
        <v>3.4198825817514384</v>
      </c>
      <c r="AX166" s="66"/>
      <c r="AY166" s="66"/>
      <c r="AZ166" s="66"/>
      <c r="BA166" s="66"/>
      <c r="BB166" s="66"/>
      <c r="BC166" s="66"/>
      <c r="BD166" s="66"/>
      <c r="BE166" s="66">
        <f t="shared" si="7"/>
        <v>3.4198825817514384</v>
      </c>
      <c r="BF166" s="66"/>
      <c r="BG166" s="66"/>
      <c r="BH166" s="66"/>
      <c r="BI166" s="66"/>
      <c r="BJ166" s="66"/>
      <c r="BK166" s="66"/>
      <c r="BL166" s="66"/>
    </row>
    <row r="167" spans="1:64" ht="82.5" customHeight="1" x14ac:dyDescent="0.2">
      <c r="A167" s="56"/>
      <c r="B167" s="56"/>
      <c r="C167" s="56"/>
      <c r="D167" s="56"/>
      <c r="E167" s="56"/>
      <c r="F167" s="56"/>
      <c r="G167" s="68" t="s">
        <v>169</v>
      </c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70"/>
      <c r="Z167" s="60" t="s">
        <v>58</v>
      </c>
      <c r="AA167" s="60"/>
      <c r="AB167" s="60"/>
      <c r="AC167" s="60"/>
      <c r="AD167" s="60"/>
      <c r="AE167" s="61" t="s">
        <v>84</v>
      </c>
      <c r="AF167" s="62"/>
      <c r="AG167" s="62"/>
      <c r="AH167" s="62"/>
      <c r="AI167" s="62"/>
      <c r="AJ167" s="62"/>
      <c r="AK167" s="62"/>
      <c r="AL167" s="62"/>
      <c r="AM167" s="62"/>
      <c r="AN167" s="63"/>
      <c r="AO167" s="64"/>
      <c r="AP167" s="64"/>
      <c r="AQ167" s="64"/>
      <c r="AR167" s="64"/>
      <c r="AS167" s="64"/>
      <c r="AT167" s="64"/>
      <c r="AU167" s="64"/>
      <c r="AV167" s="64"/>
      <c r="AW167" s="66">
        <v>100</v>
      </c>
      <c r="AX167" s="66"/>
      <c r="AY167" s="66"/>
      <c r="AZ167" s="66"/>
      <c r="BA167" s="66"/>
      <c r="BB167" s="66"/>
      <c r="BC167" s="66"/>
      <c r="BD167" s="66"/>
      <c r="BE167" s="66">
        <f t="shared" si="7"/>
        <v>100</v>
      </c>
      <c r="BF167" s="66"/>
      <c r="BG167" s="66"/>
      <c r="BH167" s="66"/>
      <c r="BI167" s="66"/>
      <c r="BJ167" s="66"/>
      <c r="BK167" s="66"/>
      <c r="BL167" s="66"/>
    </row>
    <row r="168" spans="1:64" ht="51" customHeight="1" x14ac:dyDescent="0.2">
      <c r="A168" s="56"/>
      <c r="B168" s="56"/>
      <c r="C168" s="56"/>
      <c r="D168" s="56"/>
      <c r="E168" s="56"/>
      <c r="F168" s="56"/>
      <c r="G168" s="68" t="s">
        <v>170</v>
      </c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70"/>
      <c r="Z168" s="60" t="s">
        <v>58</v>
      </c>
      <c r="AA168" s="60"/>
      <c r="AB168" s="60"/>
      <c r="AC168" s="60"/>
      <c r="AD168" s="60"/>
      <c r="AE168" s="61" t="s">
        <v>84</v>
      </c>
      <c r="AF168" s="62"/>
      <c r="AG168" s="62"/>
      <c r="AH168" s="62"/>
      <c r="AI168" s="62"/>
      <c r="AJ168" s="62"/>
      <c r="AK168" s="62"/>
      <c r="AL168" s="62"/>
      <c r="AM168" s="62"/>
      <c r="AN168" s="63"/>
      <c r="AO168" s="64"/>
      <c r="AP168" s="64"/>
      <c r="AQ168" s="64"/>
      <c r="AR168" s="64"/>
      <c r="AS168" s="64"/>
      <c r="AT168" s="64"/>
      <c r="AU168" s="64"/>
      <c r="AV168" s="64"/>
      <c r="AW168" s="66">
        <f>AK84/6455767*100</f>
        <v>92.010755654595343</v>
      </c>
      <c r="AX168" s="66"/>
      <c r="AY168" s="66"/>
      <c r="AZ168" s="66"/>
      <c r="BA168" s="66"/>
      <c r="BB168" s="66"/>
      <c r="BC168" s="66"/>
      <c r="BD168" s="66"/>
      <c r="BE168" s="66">
        <f t="shared" si="7"/>
        <v>92.010755654595343</v>
      </c>
      <c r="BF168" s="66"/>
      <c r="BG168" s="66"/>
      <c r="BH168" s="66"/>
      <c r="BI168" s="66"/>
      <c r="BJ168" s="66"/>
      <c r="BK168" s="66"/>
      <c r="BL168" s="66"/>
    </row>
    <row r="169" spans="1:64" ht="64.5" customHeight="1" x14ac:dyDescent="0.2">
      <c r="A169" s="56"/>
      <c r="B169" s="56"/>
      <c r="C169" s="56"/>
      <c r="D169" s="56"/>
      <c r="E169" s="56"/>
      <c r="F169" s="56"/>
      <c r="G169" s="68" t="s">
        <v>171</v>
      </c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70"/>
      <c r="Z169" s="60" t="s">
        <v>58</v>
      </c>
      <c r="AA169" s="60"/>
      <c r="AB169" s="60"/>
      <c r="AC169" s="60"/>
      <c r="AD169" s="60"/>
      <c r="AE169" s="61" t="s">
        <v>84</v>
      </c>
      <c r="AF169" s="62"/>
      <c r="AG169" s="62"/>
      <c r="AH169" s="62"/>
      <c r="AI169" s="62"/>
      <c r="AJ169" s="62"/>
      <c r="AK169" s="62"/>
      <c r="AL169" s="62"/>
      <c r="AM169" s="62"/>
      <c r="AN169" s="63"/>
      <c r="AO169" s="64"/>
      <c r="AP169" s="64"/>
      <c r="AQ169" s="64"/>
      <c r="AR169" s="64"/>
      <c r="AS169" s="64"/>
      <c r="AT169" s="64"/>
      <c r="AU169" s="64"/>
      <c r="AV169" s="64"/>
      <c r="AW169" s="66">
        <f>AK85/990371*100</f>
        <v>50.001464097797701</v>
      </c>
      <c r="AX169" s="66"/>
      <c r="AY169" s="66"/>
      <c r="AZ169" s="66"/>
      <c r="BA169" s="66"/>
      <c r="BB169" s="66"/>
      <c r="BC169" s="66"/>
      <c r="BD169" s="66"/>
      <c r="BE169" s="66">
        <f t="shared" si="7"/>
        <v>50.001464097797701</v>
      </c>
      <c r="BF169" s="66"/>
      <c r="BG169" s="66"/>
      <c r="BH169" s="66"/>
      <c r="BI169" s="66"/>
      <c r="BJ169" s="66"/>
      <c r="BK169" s="66"/>
      <c r="BL169" s="66"/>
    </row>
    <row r="170" spans="1:64" ht="83.25" customHeight="1" x14ac:dyDescent="0.2">
      <c r="A170" s="56"/>
      <c r="B170" s="56"/>
      <c r="C170" s="56"/>
      <c r="D170" s="56"/>
      <c r="E170" s="56"/>
      <c r="F170" s="56"/>
      <c r="G170" s="68" t="s">
        <v>199</v>
      </c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70"/>
      <c r="Z170" s="60" t="s">
        <v>58</v>
      </c>
      <c r="AA170" s="60"/>
      <c r="AB170" s="60"/>
      <c r="AC170" s="60"/>
      <c r="AD170" s="60"/>
      <c r="AE170" s="61" t="s">
        <v>84</v>
      </c>
      <c r="AF170" s="62"/>
      <c r="AG170" s="62"/>
      <c r="AH170" s="62"/>
      <c r="AI170" s="62"/>
      <c r="AJ170" s="62"/>
      <c r="AK170" s="62"/>
      <c r="AL170" s="62"/>
      <c r="AM170" s="62"/>
      <c r="AN170" s="63"/>
      <c r="AO170" s="64"/>
      <c r="AP170" s="64"/>
      <c r="AQ170" s="64"/>
      <c r="AR170" s="64"/>
      <c r="AS170" s="64"/>
      <c r="AT170" s="64"/>
      <c r="AU170" s="64"/>
      <c r="AV170" s="64"/>
      <c r="AW170" s="66">
        <f>AK86/3193463*100</f>
        <v>31.313968566412075</v>
      </c>
      <c r="AX170" s="66"/>
      <c r="AY170" s="66"/>
      <c r="AZ170" s="66"/>
      <c r="BA170" s="66"/>
      <c r="BB170" s="66"/>
      <c r="BC170" s="66"/>
      <c r="BD170" s="66"/>
      <c r="BE170" s="66">
        <f t="shared" si="7"/>
        <v>31.313968566412075</v>
      </c>
      <c r="BF170" s="66"/>
      <c r="BG170" s="66"/>
      <c r="BH170" s="66"/>
      <c r="BI170" s="66"/>
      <c r="BJ170" s="66"/>
      <c r="BK170" s="66"/>
      <c r="BL170" s="66"/>
    </row>
    <row r="171" spans="1:64" ht="67.5" customHeight="1" x14ac:dyDescent="0.2">
      <c r="A171" s="56"/>
      <c r="B171" s="56"/>
      <c r="C171" s="56"/>
      <c r="D171" s="56"/>
      <c r="E171" s="56"/>
      <c r="F171" s="56"/>
      <c r="G171" s="68" t="s">
        <v>217</v>
      </c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70"/>
      <c r="Z171" s="60" t="s">
        <v>58</v>
      </c>
      <c r="AA171" s="60"/>
      <c r="AB171" s="60"/>
      <c r="AC171" s="60"/>
      <c r="AD171" s="60"/>
      <c r="AE171" s="61" t="s">
        <v>84</v>
      </c>
      <c r="AF171" s="62"/>
      <c r="AG171" s="62"/>
      <c r="AH171" s="62"/>
      <c r="AI171" s="62"/>
      <c r="AJ171" s="62"/>
      <c r="AK171" s="62"/>
      <c r="AL171" s="62"/>
      <c r="AM171" s="62"/>
      <c r="AN171" s="63"/>
      <c r="AO171" s="64"/>
      <c r="AP171" s="64"/>
      <c r="AQ171" s="64"/>
      <c r="AR171" s="64"/>
      <c r="AS171" s="64"/>
      <c r="AT171" s="64"/>
      <c r="AU171" s="64"/>
      <c r="AV171" s="64"/>
      <c r="AW171" s="66">
        <f>AK87/2231419*100</f>
        <v>2.240726640760879</v>
      </c>
      <c r="AX171" s="66"/>
      <c r="AY171" s="66"/>
      <c r="AZ171" s="66"/>
      <c r="BA171" s="66"/>
      <c r="BB171" s="66"/>
      <c r="BC171" s="66"/>
      <c r="BD171" s="66"/>
      <c r="BE171" s="66">
        <f>AW171</f>
        <v>2.240726640760879</v>
      </c>
      <c r="BF171" s="66"/>
      <c r="BG171" s="66"/>
      <c r="BH171" s="66"/>
      <c r="BI171" s="66"/>
      <c r="BJ171" s="66"/>
      <c r="BK171" s="66"/>
      <c r="BL171" s="66"/>
    </row>
    <row r="172" spans="1:64" ht="68.25" customHeight="1" x14ac:dyDescent="0.2">
      <c r="A172" s="56"/>
      <c r="B172" s="56"/>
      <c r="C172" s="56"/>
      <c r="D172" s="56"/>
      <c r="E172" s="56"/>
      <c r="F172" s="56"/>
      <c r="G172" s="68" t="s">
        <v>218</v>
      </c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70"/>
      <c r="Z172" s="60" t="s">
        <v>58</v>
      </c>
      <c r="AA172" s="60"/>
      <c r="AB172" s="60"/>
      <c r="AC172" s="60"/>
      <c r="AD172" s="60"/>
      <c r="AE172" s="61" t="s">
        <v>84</v>
      </c>
      <c r="AF172" s="62"/>
      <c r="AG172" s="62"/>
      <c r="AH172" s="62"/>
      <c r="AI172" s="62"/>
      <c r="AJ172" s="62"/>
      <c r="AK172" s="62"/>
      <c r="AL172" s="62"/>
      <c r="AM172" s="62"/>
      <c r="AN172" s="63"/>
      <c r="AO172" s="64"/>
      <c r="AP172" s="64"/>
      <c r="AQ172" s="64"/>
      <c r="AR172" s="64"/>
      <c r="AS172" s="64"/>
      <c r="AT172" s="64"/>
      <c r="AU172" s="64"/>
      <c r="AV172" s="64"/>
      <c r="AW172" s="66">
        <f>AK88/129481*100</f>
        <v>100</v>
      </c>
      <c r="AX172" s="66"/>
      <c r="AY172" s="66"/>
      <c r="AZ172" s="66"/>
      <c r="BA172" s="66"/>
      <c r="BB172" s="66"/>
      <c r="BC172" s="66"/>
      <c r="BD172" s="66"/>
      <c r="BE172" s="66">
        <f>AW172</f>
        <v>100</v>
      </c>
      <c r="BF172" s="66"/>
      <c r="BG172" s="66"/>
      <c r="BH172" s="66"/>
      <c r="BI172" s="66"/>
      <c r="BJ172" s="66"/>
      <c r="BK172" s="66"/>
      <c r="BL172" s="66"/>
    </row>
    <row r="173" spans="1:64" ht="36" customHeight="1" x14ac:dyDescent="0.2">
      <c r="A173" s="67">
        <v>0</v>
      </c>
      <c r="B173" s="67"/>
      <c r="C173" s="67"/>
      <c r="D173" s="67"/>
      <c r="E173" s="67"/>
      <c r="F173" s="67"/>
      <c r="G173" s="106" t="s">
        <v>83</v>
      </c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60" t="s">
        <v>58</v>
      </c>
      <c r="AA173" s="60"/>
      <c r="AB173" s="60"/>
      <c r="AC173" s="60"/>
      <c r="AD173" s="60"/>
      <c r="AE173" s="60" t="s">
        <v>84</v>
      </c>
      <c r="AF173" s="67"/>
      <c r="AG173" s="67"/>
      <c r="AH173" s="67"/>
      <c r="AI173" s="67"/>
      <c r="AJ173" s="67"/>
      <c r="AK173" s="67"/>
      <c r="AL173" s="67"/>
      <c r="AM173" s="67"/>
      <c r="AN173" s="67"/>
      <c r="AO173" s="66"/>
      <c r="AP173" s="66"/>
      <c r="AQ173" s="66"/>
      <c r="AR173" s="66"/>
      <c r="AS173" s="66"/>
      <c r="AT173" s="66"/>
      <c r="AU173" s="66"/>
      <c r="AV173" s="66"/>
      <c r="AW173" s="179">
        <f>AW142/383361673.86</f>
        <v>6.0771408798960945E-2</v>
      </c>
      <c r="AX173" s="179"/>
      <c r="AY173" s="179"/>
      <c r="AZ173" s="179"/>
      <c r="BA173" s="179"/>
      <c r="BB173" s="179"/>
      <c r="BC173" s="179"/>
      <c r="BD173" s="179"/>
      <c r="BE173" s="179">
        <f>AO173+AW173</f>
        <v>6.0771408798960945E-2</v>
      </c>
      <c r="BF173" s="179"/>
      <c r="BG173" s="179"/>
      <c r="BH173" s="179"/>
      <c r="BI173" s="179"/>
      <c r="BJ173" s="179"/>
      <c r="BK173" s="179"/>
      <c r="BL173" s="179"/>
    </row>
    <row r="174" spans="1:64" ht="15.75" customHeight="1" x14ac:dyDescent="0.2">
      <c r="A174" s="32"/>
      <c r="B174" s="32"/>
      <c r="C174" s="32"/>
      <c r="D174" s="32"/>
      <c r="E174" s="32"/>
      <c r="F174" s="32"/>
      <c r="G174" s="52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35"/>
      <c r="AA174" s="35"/>
      <c r="AB174" s="35"/>
      <c r="AC174" s="35"/>
      <c r="AD174" s="35"/>
      <c r="AE174" s="35"/>
      <c r="AF174" s="32"/>
      <c r="AG174" s="32"/>
      <c r="AH174" s="32"/>
      <c r="AI174" s="32"/>
      <c r="AJ174" s="32"/>
      <c r="AK174" s="32"/>
      <c r="AL174" s="32"/>
      <c r="AM174" s="32"/>
      <c r="AN174" s="32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</row>
    <row r="175" spans="1:64" ht="36" customHeight="1" x14ac:dyDescent="0.2">
      <c r="A175" s="67" t="s">
        <v>19</v>
      </c>
      <c r="B175" s="67"/>
      <c r="C175" s="67"/>
      <c r="D175" s="67"/>
      <c r="E175" s="67"/>
      <c r="F175" s="67"/>
      <c r="G175" s="67" t="s">
        <v>32</v>
      </c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 t="s">
        <v>2</v>
      </c>
      <c r="AA175" s="67"/>
      <c r="AB175" s="67"/>
      <c r="AC175" s="67"/>
      <c r="AD175" s="67"/>
      <c r="AE175" s="67" t="s">
        <v>1</v>
      </c>
      <c r="AF175" s="67"/>
      <c r="AG175" s="67"/>
      <c r="AH175" s="67"/>
      <c r="AI175" s="67"/>
      <c r="AJ175" s="67"/>
      <c r="AK175" s="67"/>
      <c r="AL175" s="67"/>
      <c r="AM175" s="67"/>
      <c r="AN175" s="67"/>
      <c r="AO175" s="67" t="s">
        <v>20</v>
      </c>
      <c r="AP175" s="67"/>
      <c r="AQ175" s="67"/>
      <c r="AR175" s="67"/>
      <c r="AS175" s="67"/>
      <c r="AT175" s="67"/>
      <c r="AU175" s="67"/>
      <c r="AV175" s="67"/>
      <c r="AW175" s="67" t="s">
        <v>21</v>
      </c>
      <c r="AX175" s="67"/>
      <c r="AY175" s="67"/>
      <c r="AZ175" s="67"/>
      <c r="BA175" s="67"/>
      <c r="BB175" s="67"/>
      <c r="BC175" s="67"/>
      <c r="BD175" s="67"/>
      <c r="BE175" s="67" t="s">
        <v>18</v>
      </c>
      <c r="BF175" s="67"/>
      <c r="BG175" s="67"/>
      <c r="BH175" s="67"/>
      <c r="BI175" s="67"/>
      <c r="BJ175" s="67"/>
      <c r="BK175" s="67"/>
      <c r="BL175" s="67"/>
    </row>
    <row r="176" spans="1:64" ht="18" customHeight="1" x14ac:dyDescent="0.2">
      <c r="A176" s="67">
        <v>1</v>
      </c>
      <c r="B176" s="67"/>
      <c r="C176" s="67"/>
      <c r="D176" s="67"/>
      <c r="E176" s="67"/>
      <c r="F176" s="67"/>
      <c r="G176" s="71">
        <v>2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3"/>
      <c r="Z176" s="67">
        <v>3</v>
      </c>
      <c r="AA176" s="67"/>
      <c r="AB176" s="67"/>
      <c r="AC176" s="67"/>
      <c r="AD176" s="67"/>
      <c r="AE176" s="67">
        <v>4</v>
      </c>
      <c r="AF176" s="67"/>
      <c r="AG176" s="67"/>
      <c r="AH176" s="67"/>
      <c r="AI176" s="67"/>
      <c r="AJ176" s="67"/>
      <c r="AK176" s="67"/>
      <c r="AL176" s="67"/>
      <c r="AM176" s="67"/>
      <c r="AN176" s="67"/>
      <c r="AO176" s="67">
        <v>5</v>
      </c>
      <c r="AP176" s="67"/>
      <c r="AQ176" s="67"/>
      <c r="AR176" s="67"/>
      <c r="AS176" s="67"/>
      <c r="AT176" s="67"/>
      <c r="AU176" s="67"/>
      <c r="AV176" s="67"/>
      <c r="AW176" s="67">
        <v>6</v>
      </c>
      <c r="AX176" s="67"/>
      <c r="AY176" s="67"/>
      <c r="AZ176" s="67"/>
      <c r="BA176" s="67"/>
      <c r="BB176" s="67"/>
      <c r="BC176" s="67"/>
      <c r="BD176" s="67"/>
      <c r="BE176" s="67">
        <v>7</v>
      </c>
      <c r="BF176" s="67"/>
      <c r="BG176" s="67"/>
      <c r="BH176" s="67"/>
      <c r="BI176" s="67"/>
      <c r="BJ176" s="67"/>
      <c r="BK176" s="67"/>
      <c r="BL176" s="67"/>
    </row>
    <row r="177" spans="1:64" ht="18" customHeight="1" x14ac:dyDescent="0.2">
      <c r="A177" s="67"/>
      <c r="B177" s="67"/>
      <c r="C177" s="67"/>
      <c r="D177" s="67"/>
      <c r="E177" s="67"/>
      <c r="F177" s="67"/>
      <c r="G177" s="104" t="s">
        <v>116</v>
      </c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  <c r="AU177" s="92"/>
      <c r="AV177" s="92"/>
      <c r="AW177" s="92"/>
      <c r="AX177" s="92"/>
      <c r="AY177" s="92"/>
      <c r="AZ177" s="92"/>
      <c r="BA177" s="92"/>
      <c r="BB177" s="92"/>
      <c r="BC177" s="92"/>
      <c r="BD177" s="93"/>
      <c r="BE177" s="105"/>
      <c r="BF177" s="105"/>
      <c r="BG177" s="105"/>
      <c r="BH177" s="105"/>
      <c r="BI177" s="105"/>
      <c r="BJ177" s="105"/>
      <c r="BK177" s="105"/>
      <c r="BL177" s="105"/>
    </row>
    <row r="178" spans="1:64" ht="18" customHeight="1" x14ac:dyDescent="0.2">
      <c r="A178" s="56"/>
      <c r="B178" s="56"/>
      <c r="C178" s="56"/>
      <c r="D178" s="56"/>
      <c r="E178" s="56"/>
      <c r="F178" s="56"/>
      <c r="G178" s="99" t="s">
        <v>55</v>
      </c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2"/>
      <c r="X178" s="102"/>
      <c r="Y178" s="103"/>
      <c r="Z178" s="97"/>
      <c r="AA178" s="97"/>
      <c r="AB178" s="97"/>
      <c r="AC178" s="97"/>
      <c r="AD178" s="97"/>
      <c r="AE178" s="98"/>
      <c r="AF178" s="98"/>
      <c r="AG178" s="98"/>
      <c r="AH178" s="98"/>
      <c r="AI178" s="98"/>
      <c r="AJ178" s="98"/>
      <c r="AK178" s="98"/>
      <c r="AL178" s="98"/>
      <c r="AM178" s="98"/>
      <c r="AN178" s="99"/>
      <c r="AO178" s="64"/>
      <c r="AP178" s="64"/>
      <c r="AQ178" s="64"/>
      <c r="AR178" s="64"/>
      <c r="AS178" s="64"/>
      <c r="AT178" s="64"/>
      <c r="AU178" s="64"/>
      <c r="AV178" s="64"/>
      <c r="AW178" s="64"/>
      <c r="AX178" s="64"/>
      <c r="AY178" s="64"/>
      <c r="AZ178" s="64"/>
      <c r="BA178" s="64"/>
      <c r="BB178" s="64"/>
      <c r="BC178" s="64"/>
      <c r="BD178" s="64"/>
      <c r="BE178" s="64"/>
      <c r="BF178" s="64"/>
      <c r="BG178" s="64"/>
      <c r="BH178" s="64"/>
      <c r="BI178" s="64"/>
      <c r="BJ178" s="64"/>
      <c r="BK178" s="64"/>
      <c r="BL178" s="64"/>
    </row>
    <row r="179" spans="1:64" ht="18" customHeight="1" x14ac:dyDescent="0.2">
      <c r="A179" s="67"/>
      <c r="B179" s="67"/>
      <c r="C179" s="67"/>
      <c r="D179" s="67"/>
      <c r="E179" s="67"/>
      <c r="F179" s="67"/>
      <c r="G179" s="86" t="s">
        <v>179</v>
      </c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3"/>
      <c r="Z179" s="60" t="s">
        <v>56</v>
      </c>
      <c r="AA179" s="60"/>
      <c r="AB179" s="60"/>
      <c r="AC179" s="60"/>
      <c r="AD179" s="60"/>
      <c r="AE179" s="61" t="s">
        <v>105</v>
      </c>
      <c r="AF179" s="62"/>
      <c r="AG179" s="62"/>
      <c r="AH179" s="62"/>
      <c r="AI179" s="62"/>
      <c r="AJ179" s="62"/>
      <c r="AK179" s="62"/>
      <c r="AL179" s="62"/>
      <c r="AM179" s="62"/>
      <c r="AN179" s="63"/>
      <c r="AO179" s="66"/>
      <c r="AP179" s="66"/>
      <c r="AQ179" s="66"/>
      <c r="AR179" s="66"/>
      <c r="AS179" s="66"/>
      <c r="AT179" s="66"/>
      <c r="AU179" s="66"/>
      <c r="AV179" s="66"/>
      <c r="AW179" s="66">
        <f>AK90</f>
        <v>48590</v>
      </c>
      <c r="AX179" s="66"/>
      <c r="AY179" s="66"/>
      <c r="AZ179" s="66"/>
      <c r="BA179" s="66"/>
      <c r="BB179" s="66"/>
      <c r="BC179" s="66"/>
      <c r="BD179" s="66"/>
      <c r="BE179" s="66">
        <f>AO179+AW179</f>
        <v>48590</v>
      </c>
      <c r="BF179" s="66"/>
      <c r="BG179" s="66"/>
      <c r="BH179" s="66"/>
      <c r="BI179" s="66"/>
      <c r="BJ179" s="66"/>
      <c r="BK179" s="66"/>
      <c r="BL179" s="66"/>
    </row>
    <row r="180" spans="1:64" ht="18" customHeight="1" x14ac:dyDescent="0.2">
      <c r="A180" s="56"/>
      <c r="B180" s="56"/>
      <c r="C180" s="56"/>
      <c r="D180" s="56"/>
      <c r="E180" s="56"/>
      <c r="F180" s="56"/>
      <c r="G180" s="99" t="s">
        <v>94</v>
      </c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1"/>
      <c r="Z180" s="60"/>
      <c r="AA180" s="60"/>
      <c r="AB180" s="60"/>
      <c r="AC180" s="60"/>
      <c r="AD180" s="60"/>
      <c r="AE180" s="61"/>
      <c r="AF180" s="62"/>
      <c r="AG180" s="62"/>
      <c r="AH180" s="62"/>
      <c r="AI180" s="62"/>
      <c r="AJ180" s="62"/>
      <c r="AK180" s="62"/>
      <c r="AL180" s="62"/>
      <c r="AM180" s="62"/>
      <c r="AN180" s="63"/>
      <c r="AO180" s="64"/>
      <c r="AP180" s="64"/>
      <c r="AQ180" s="64"/>
      <c r="AR180" s="64"/>
      <c r="AS180" s="64"/>
      <c r="AT180" s="64"/>
      <c r="AU180" s="64"/>
      <c r="AV180" s="64"/>
      <c r="AW180" s="64"/>
      <c r="AX180" s="64"/>
      <c r="AY180" s="64"/>
      <c r="AZ180" s="64"/>
      <c r="BA180" s="64"/>
      <c r="BB180" s="64"/>
      <c r="BC180" s="64"/>
      <c r="BD180" s="64"/>
      <c r="BE180" s="64"/>
      <c r="BF180" s="64"/>
      <c r="BG180" s="64"/>
      <c r="BH180" s="64"/>
      <c r="BI180" s="64"/>
      <c r="BJ180" s="64"/>
      <c r="BK180" s="64"/>
      <c r="BL180" s="64"/>
    </row>
    <row r="181" spans="1:64" ht="26.25" customHeight="1" x14ac:dyDescent="0.2">
      <c r="A181" s="56"/>
      <c r="B181" s="56"/>
      <c r="C181" s="56"/>
      <c r="D181" s="56"/>
      <c r="E181" s="56"/>
      <c r="F181" s="56"/>
      <c r="G181" s="68" t="s">
        <v>180</v>
      </c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70"/>
      <c r="Z181" s="60" t="s">
        <v>108</v>
      </c>
      <c r="AA181" s="60"/>
      <c r="AB181" s="60"/>
      <c r="AC181" s="60"/>
      <c r="AD181" s="60"/>
      <c r="AE181" s="61" t="s">
        <v>147</v>
      </c>
      <c r="AF181" s="62"/>
      <c r="AG181" s="62"/>
      <c r="AH181" s="62"/>
      <c r="AI181" s="62"/>
      <c r="AJ181" s="62"/>
      <c r="AK181" s="62"/>
      <c r="AL181" s="62"/>
      <c r="AM181" s="62"/>
      <c r="AN181" s="63"/>
      <c r="AO181" s="64"/>
      <c r="AP181" s="64"/>
      <c r="AQ181" s="64"/>
      <c r="AR181" s="64"/>
      <c r="AS181" s="64"/>
      <c r="AT181" s="64"/>
      <c r="AU181" s="64"/>
      <c r="AV181" s="64"/>
      <c r="AW181" s="55">
        <f>1</f>
        <v>1</v>
      </c>
      <c r="AX181" s="55"/>
      <c r="AY181" s="55"/>
      <c r="AZ181" s="55"/>
      <c r="BA181" s="55"/>
      <c r="BB181" s="55"/>
      <c r="BC181" s="55"/>
      <c r="BD181" s="55"/>
      <c r="BE181" s="55">
        <f>AW181</f>
        <v>1</v>
      </c>
      <c r="BF181" s="55"/>
      <c r="BG181" s="55"/>
      <c r="BH181" s="55"/>
      <c r="BI181" s="55"/>
      <c r="BJ181" s="55"/>
      <c r="BK181" s="55"/>
      <c r="BL181" s="55"/>
    </row>
    <row r="182" spans="1:64" ht="20.25" customHeight="1" x14ac:dyDescent="0.2">
      <c r="A182" s="56"/>
      <c r="B182" s="56"/>
      <c r="C182" s="56"/>
      <c r="D182" s="56"/>
      <c r="E182" s="56"/>
      <c r="F182" s="56"/>
      <c r="G182" s="99" t="s">
        <v>57</v>
      </c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1"/>
      <c r="Z182" s="61"/>
      <c r="AA182" s="81"/>
      <c r="AB182" s="81"/>
      <c r="AC182" s="81"/>
      <c r="AD182" s="82"/>
      <c r="AE182" s="61"/>
      <c r="AF182" s="81"/>
      <c r="AG182" s="81"/>
      <c r="AH182" s="81"/>
      <c r="AI182" s="81"/>
      <c r="AJ182" s="81"/>
      <c r="AK182" s="81"/>
      <c r="AL182" s="81"/>
      <c r="AM182" s="81"/>
      <c r="AN182" s="82"/>
      <c r="AO182" s="64"/>
      <c r="AP182" s="64"/>
      <c r="AQ182" s="64"/>
      <c r="AR182" s="64"/>
      <c r="AS182" s="64"/>
      <c r="AT182" s="64"/>
      <c r="AU182" s="64"/>
      <c r="AV182" s="64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</row>
    <row r="183" spans="1:64" ht="36" customHeight="1" x14ac:dyDescent="0.2">
      <c r="A183" s="67">
        <v>0</v>
      </c>
      <c r="B183" s="67"/>
      <c r="C183" s="67"/>
      <c r="D183" s="67"/>
      <c r="E183" s="67"/>
      <c r="F183" s="67"/>
      <c r="G183" s="106" t="s">
        <v>83</v>
      </c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60" t="s">
        <v>58</v>
      </c>
      <c r="AA183" s="60"/>
      <c r="AB183" s="60"/>
      <c r="AC183" s="60"/>
      <c r="AD183" s="60"/>
      <c r="AE183" s="60" t="s">
        <v>84</v>
      </c>
      <c r="AF183" s="67"/>
      <c r="AG183" s="67"/>
      <c r="AH183" s="67"/>
      <c r="AI183" s="67"/>
      <c r="AJ183" s="67"/>
      <c r="AK183" s="67"/>
      <c r="AL183" s="67"/>
      <c r="AM183" s="67"/>
      <c r="AN183" s="67"/>
      <c r="AO183" s="66"/>
      <c r="AP183" s="66"/>
      <c r="AQ183" s="66"/>
      <c r="AR183" s="66"/>
      <c r="AS183" s="66"/>
      <c r="AT183" s="66"/>
      <c r="AU183" s="66"/>
      <c r="AV183" s="66"/>
      <c r="AW183" s="108">
        <f>AW179/752000*100</f>
        <v>6.4614361702127656</v>
      </c>
      <c r="AX183" s="108"/>
      <c r="AY183" s="108"/>
      <c r="AZ183" s="108"/>
      <c r="BA183" s="108"/>
      <c r="BB183" s="108"/>
      <c r="BC183" s="108"/>
      <c r="BD183" s="108"/>
      <c r="BE183" s="66">
        <f>AO183+AW183</f>
        <v>6.4614361702127656</v>
      </c>
      <c r="BF183" s="66"/>
      <c r="BG183" s="66"/>
      <c r="BH183" s="66"/>
      <c r="BI183" s="66"/>
      <c r="BJ183" s="66"/>
      <c r="BK183" s="66"/>
      <c r="BL183" s="66"/>
    </row>
    <row r="184" spans="1:64" ht="9.75" customHeight="1" x14ac:dyDescent="0.2">
      <c r="A184" s="32"/>
      <c r="B184" s="32"/>
      <c r="C184" s="32"/>
      <c r="D184" s="32"/>
      <c r="E184" s="32"/>
      <c r="F184" s="32"/>
      <c r="G184" s="52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35"/>
      <c r="AA184" s="35"/>
      <c r="AB184" s="35"/>
      <c r="AC184" s="35"/>
      <c r="AD184" s="35"/>
      <c r="AE184" s="35"/>
      <c r="AF184" s="32"/>
      <c r="AG184" s="32"/>
      <c r="AH184" s="32"/>
      <c r="AI184" s="32"/>
      <c r="AJ184" s="32"/>
      <c r="AK184" s="32"/>
      <c r="AL184" s="32"/>
      <c r="AM184" s="32"/>
      <c r="AN184" s="32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</row>
    <row r="185" spans="1:64" ht="34.5" customHeight="1" x14ac:dyDescent="0.2">
      <c r="A185" s="67" t="s">
        <v>19</v>
      </c>
      <c r="B185" s="67"/>
      <c r="C185" s="67"/>
      <c r="D185" s="67"/>
      <c r="E185" s="67"/>
      <c r="F185" s="67"/>
      <c r="G185" s="67" t="s">
        <v>32</v>
      </c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 t="s">
        <v>2</v>
      </c>
      <c r="AA185" s="67"/>
      <c r="AB185" s="67"/>
      <c r="AC185" s="67"/>
      <c r="AD185" s="67"/>
      <c r="AE185" s="67" t="s">
        <v>1</v>
      </c>
      <c r="AF185" s="67"/>
      <c r="AG185" s="67"/>
      <c r="AH185" s="67"/>
      <c r="AI185" s="67"/>
      <c r="AJ185" s="67"/>
      <c r="AK185" s="67"/>
      <c r="AL185" s="67"/>
      <c r="AM185" s="67"/>
      <c r="AN185" s="67"/>
      <c r="AO185" s="67" t="s">
        <v>20</v>
      </c>
      <c r="AP185" s="67"/>
      <c r="AQ185" s="67"/>
      <c r="AR185" s="67"/>
      <c r="AS185" s="67"/>
      <c r="AT185" s="67"/>
      <c r="AU185" s="67"/>
      <c r="AV185" s="67"/>
      <c r="AW185" s="67" t="s">
        <v>21</v>
      </c>
      <c r="AX185" s="67"/>
      <c r="AY185" s="67"/>
      <c r="AZ185" s="67"/>
      <c r="BA185" s="67"/>
      <c r="BB185" s="67"/>
      <c r="BC185" s="67"/>
      <c r="BD185" s="67"/>
      <c r="BE185" s="67" t="s">
        <v>18</v>
      </c>
      <c r="BF185" s="67"/>
      <c r="BG185" s="67"/>
      <c r="BH185" s="67"/>
      <c r="BI185" s="67"/>
      <c r="BJ185" s="67"/>
      <c r="BK185" s="67"/>
      <c r="BL185" s="67"/>
    </row>
    <row r="186" spans="1:64" ht="18.95" customHeight="1" x14ac:dyDescent="0.2">
      <c r="A186" s="67">
        <v>1</v>
      </c>
      <c r="B186" s="67"/>
      <c r="C186" s="67"/>
      <c r="D186" s="67"/>
      <c r="E186" s="67"/>
      <c r="F186" s="67"/>
      <c r="G186" s="71">
        <v>2</v>
      </c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3"/>
      <c r="Z186" s="67">
        <v>3</v>
      </c>
      <c r="AA186" s="67"/>
      <c r="AB186" s="67"/>
      <c r="AC186" s="67"/>
      <c r="AD186" s="67"/>
      <c r="AE186" s="67">
        <v>4</v>
      </c>
      <c r="AF186" s="67"/>
      <c r="AG186" s="67"/>
      <c r="AH186" s="67"/>
      <c r="AI186" s="67"/>
      <c r="AJ186" s="67"/>
      <c r="AK186" s="67"/>
      <c r="AL186" s="67"/>
      <c r="AM186" s="67"/>
      <c r="AN186" s="67"/>
      <c r="AO186" s="67">
        <v>5</v>
      </c>
      <c r="AP186" s="67"/>
      <c r="AQ186" s="67"/>
      <c r="AR186" s="67"/>
      <c r="AS186" s="67"/>
      <c r="AT186" s="67"/>
      <c r="AU186" s="67"/>
      <c r="AV186" s="67"/>
      <c r="AW186" s="67">
        <v>6</v>
      </c>
      <c r="AX186" s="67"/>
      <c r="AY186" s="67"/>
      <c r="AZ186" s="67"/>
      <c r="BA186" s="67"/>
      <c r="BB186" s="67"/>
      <c r="BC186" s="67"/>
      <c r="BD186" s="67"/>
      <c r="BE186" s="67">
        <v>7</v>
      </c>
      <c r="BF186" s="67"/>
      <c r="BG186" s="67"/>
      <c r="BH186" s="67"/>
      <c r="BI186" s="67"/>
      <c r="BJ186" s="67"/>
      <c r="BK186" s="67"/>
      <c r="BL186" s="67"/>
    </row>
    <row r="187" spans="1:64" ht="18.95" customHeight="1" x14ac:dyDescent="0.2">
      <c r="A187" s="67"/>
      <c r="B187" s="67"/>
      <c r="C187" s="67"/>
      <c r="D187" s="67"/>
      <c r="E187" s="67"/>
      <c r="F187" s="67"/>
      <c r="G187" s="104" t="s">
        <v>117</v>
      </c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2"/>
      <c r="AG187" s="92"/>
      <c r="AH187" s="92"/>
      <c r="AI187" s="92"/>
      <c r="AJ187" s="92"/>
      <c r="AK187" s="92"/>
      <c r="AL187" s="92"/>
      <c r="AM187" s="92"/>
      <c r="AN187" s="92"/>
      <c r="AO187" s="92"/>
      <c r="AP187" s="92"/>
      <c r="AQ187" s="92"/>
      <c r="AR187" s="92"/>
      <c r="AS187" s="92"/>
      <c r="AT187" s="92"/>
      <c r="AU187" s="92"/>
      <c r="AV187" s="92"/>
      <c r="AW187" s="92"/>
      <c r="AX187" s="92"/>
      <c r="AY187" s="92"/>
      <c r="AZ187" s="92"/>
      <c r="BA187" s="92"/>
      <c r="BB187" s="92"/>
      <c r="BC187" s="92"/>
      <c r="BD187" s="93"/>
      <c r="BE187" s="105"/>
      <c r="BF187" s="105"/>
      <c r="BG187" s="105"/>
      <c r="BH187" s="105"/>
      <c r="BI187" s="105"/>
      <c r="BJ187" s="105"/>
      <c r="BK187" s="105"/>
      <c r="BL187" s="105"/>
    </row>
    <row r="188" spans="1:64" ht="18.95" customHeight="1" x14ac:dyDescent="0.2">
      <c r="A188" s="56"/>
      <c r="B188" s="56"/>
      <c r="C188" s="56"/>
      <c r="D188" s="56"/>
      <c r="E188" s="56"/>
      <c r="F188" s="56"/>
      <c r="G188" s="99" t="s">
        <v>55</v>
      </c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3"/>
      <c r="Z188" s="97"/>
      <c r="AA188" s="97"/>
      <c r="AB188" s="97"/>
      <c r="AC188" s="97"/>
      <c r="AD188" s="97"/>
      <c r="AE188" s="98"/>
      <c r="AF188" s="98"/>
      <c r="AG188" s="98"/>
      <c r="AH188" s="98"/>
      <c r="AI188" s="98"/>
      <c r="AJ188" s="98"/>
      <c r="AK188" s="98"/>
      <c r="AL188" s="98"/>
      <c r="AM188" s="98"/>
      <c r="AN188" s="99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</row>
    <row r="189" spans="1:64" ht="18.95" customHeight="1" x14ac:dyDescent="0.2">
      <c r="A189" s="67"/>
      <c r="B189" s="67"/>
      <c r="C189" s="67"/>
      <c r="D189" s="67"/>
      <c r="E189" s="67"/>
      <c r="F189" s="67"/>
      <c r="G189" s="86" t="s">
        <v>181</v>
      </c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3"/>
      <c r="Z189" s="60" t="s">
        <v>56</v>
      </c>
      <c r="AA189" s="60"/>
      <c r="AB189" s="60"/>
      <c r="AC189" s="60"/>
      <c r="AD189" s="60"/>
      <c r="AE189" s="61" t="s">
        <v>105</v>
      </c>
      <c r="AF189" s="62"/>
      <c r="AG189" s="62"/>
      <c r="AH189" s="62"/>
      <c r="AI189" s="62"/>
      <c r="AJ189" s="62"/>
      <c r="AK189" s="62"/>
      <c r="AL189" s="62"/>
      <c r="AM189" s="62"/>
      <c r="AN189" s="63"/>
      <c r="AO189" s="66"/>
      <c r="AP189" s="66"/>
      <c r="AQ189" s="66"/>
      <c r="AR189" s="66"/>
      <c r="AS189" s="66"/>
      <c r="AT189" s="66"/>
      <c r="AU189" s="66"/>
      <c r="AV189" s="66"/>
      <c r="AW189" s="66">
        <f>AK92</f>
        <v>350000</v>
      </c>
      <c r="AX189" s="66"/>
      <c r="AY189" s="66"/>
      <c r="AZ189" s="66"/>
      <c r="BA189" s="66"/>
      <c r="BB189" s="66"/>
      <c r="BC189" s="66"/>
      <c r="BD189" s="66"/>
      <c r="BE189" s="66">
        <f>AO189+AW189</f>
        <v>350000</v>
      </c>
      <c r="BF189" s="66"/>
      <c r="BG189" s="66"/>
      <c r="BH189" s="66"/>
      <c r="BI189" s="66"/>
      <c r="BJ189" s="66"/>
      <c r="BK189" s="66"/>
      <c r="BL189" s="66"/>
    </row>
    <row r="190" spans="1:64" ht="18.95" customHeight="1" x14ac:dyDescent="0.2">
      <c r="A190" s="56"/>
      <c r="B190" s="56"/>
      <c r="C190" s="56"/>
      <c r="D190" s="56"/>
      <c r="E190" s="56"/>
      <c r="F190" s="56"/>
      <c r="G190" s="192" t="s">
        <v>151</v>
      </c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4"/>
      <c r="Z190" s="60"/>
      <c r="AA190" s="60"/>
      <c r="AB190" s="60"/>
      <c r="AC190" s="60"/>
      <c r="AD190" s="60"/>
      <c r="AE190" s="61"/>
      <c r="AF190" s="62"/>
      <c r="AG190" s="62"/>
      <c r="AH190" s="62"/>
      <c r="AI190" s="62"/>
      <c r="AJ190" s="62"/>
      <c r="AK190" s="62"/>
      <c r="AL190" s="62"/>
      <c r="AM190" s="62"/>
      <c r="AN190" s="63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</row>
    <row r="191" spans="1:64" ht="18.75" customHeight="1" x14ac:dyDescent="0.2">
      <c r="A191" s="56"/>
      <c r="B191" s="56"/>
      <c r="C191" s="56"/>
      <c r="D191" s="56"/>
      <c r="E191" s="56"/>
      <c r="F191" s="56"/>
      <c r="G191" s="57" t="s">
        <v>182</v>
      </c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9"/>
      <c r="Z191" s="60" t="s">
        <v>108</v>
      </c>
      <c r="AA191" s="60"/>
      <c r="AB191" s="60"/>
      <c r="AC191" s="60"/>
      <c r="AD191" s="60"/>
      <c r="AE191" s="61" t="s">
        <v>152</v>
      </c>
      <c r="AF191" s="62"/>
      <c r="AG191" s="62"/>
      <c r="AH191" s="62"/>
      <c r="AI191" s="62"/>
      <c r="AJ191" s="62"/>
      <c r="AK191" s="62"/>
      <c r="AL191" s="62"/>
      <c r="AM191" s="62"/>
      <c r="AN191" s="63"/>
      <c r="AO191" s="64"/>
      <c r="AP191" s="64"/>
      <c r="AQ191" s="64"/>
      <c r="AR191" s="64"/>
      <c r="AS191" s="64"/>
      <c r="AT191" s="64"/>
      <c r="AU191" s="64"/>
      <c r="AV191" s="64"/>
      <c r="AW191" s="55">
        <f>1</f>
        <v>1</v>
      </c>
      <c r="AX191" s="55"/>
      <c r="AY191" s="55"/>
      <c r="AZ191" s="55"/>
      <c r="BA191" s="55"/>
      <c r="BB191" s="55"/>
      <c r="BC191" s="55"/>
      <c r="BD191" s="55"/>
      <c r="BE191" s="55">
        <f>AW191</f>
        <v>1</v>
      </c>
      <c r="BF191" s="55"/>
      <c r="BG191" s="55"/>
      <c r="BH191" s="55"/>
      <c r="BI191" s="55"/>
      <c r="BJ191" s="55"/>
      <c r="BK191" s="55"/>
      <c r="BL191" s="55"/>
    </row>
    <row r="192" spans="1:64" ht="18.75" customHeight="1" x14ac:dyDescent="0.2">
      <c r="A192" s="56"/>
      <c r="B192" s="56"/>
      <c r="C192" s="56"/>
      <c r="D192" s="56"/>
      <c r="E192" s="56"/>
      <c r="F192" s="56"/>
      <c r="G192" s="192" t="s">
        <v>91</v>
      </c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4"/>
      <c r="Z192" s="61"/>
      <c r="AA192" s="81"/>
      <c r="AB192" s="81"/>
      <c r="AC192" s="81"/>
      <c r="AD192" s="82"/>
      <c r="AE192" s="61"/>
      <c r="AF192" s="81"/>
      <c r="AG192" s="81"/>
      <c r="AH192" s="81"/>
      <c r="AI192" s="81"/>
      <c r="AJ192" s="81"/>
      <c r="AK192" s="81"/>
      <c r="AL192" s="81"/>
      <c r="AM192" s="81"/>
      <c r="AN192" s="82"/>
      <c r="AO192" s="64"/>
      <c r="AP192" s="64"/>
      <c r="AQ192" s="64"/>
      <c r="AR192" s="64"/>
      <c r="AS192" s="64"/>
      <c r="AT192" s="64"/>
      <c r="AU192" s="64"/>
      <c r="AV192" s="64"/>
      <c r="AW192" s="83"/>
      <c r="AX192" s="84"/>
      <c r="AY192" s="84"/>
      <c r="AZ192" s="84"/>
      <c r="BA192" s="84"/>
      <c r="BB192" s="84"/>
      <c r="BC192" s="84"/>
      <c r="BD192" s="85"/>
      <c r="BE192" s="55"/>
      <c r="BF192" s="55"/>
      <c r="BG192" s="55"/>
      <c r="BH192" s="55"/>
      <c r="BI192" s="55"/>
      <c r="BJ192" s="55"/>
      <c r="BK192" s="55"/>
      <c r="BL192" s="55"/>
    </row>
    <row r="193" spans="1:64" ht="18.75" customHeight="1" x14ac:dyDescent="0.2">
      <c r="A193" s="56"/>
      <c r="B193" s="56"/>
      <c r="C193" s="56"/>
      <c r="D193" s="56"/>
      <c r="E193" s="56"/>
      <c r="F193" s="56"/>
      <c r="G193" s="57" t="s">
        <v>183</v>
      </c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9"/>
      <c r="Z193" s="60" t="s">
        <v>56</v>
      </c>
      <c r="AA193" s="60"/>
      <c r="AB193" s="60"/>
      <c r="AC193" s="60"/>
      <c r="AD193" s="60"/>
      <c r="AE193" s="60" t="s">
        <v>84</v>
      </c>
      <c r="AF193" s="67"/>
      <c r="AG193" s="67"/>
      <c r="AH193" s="67"/>
      <c r="AI193" s="67"/>
      <c r="AJ193" s="67"/>
      <c r="AK193" s="67"/>
      <c r="AL193" s="67"/>
      <c r="AM193" s="67"/>
      <c r="AN193" s="67"/>
      <c r="AO193" s="64"/>
      <c r="AP193" s="64"/>
      <c r="AQ193" s="64"/>
      <c r="AR193" s="64"/>
      <c r="AS193" s="64"/>
      <c r="AT193" s="64"/>
      <c r="AU193" s="64"/>
      <c r="AV193" s="64"/>
      <c r="AW193" s="72">
        <f>AW189/AW191</f>
        <v>350000</v>
      </c>
      <c r="AX193" s="73"/>
      <c r="AY193" s="73"/>
      <c r="AZ193" s="73"/>
      <c r="BA193" s="73"/>
      <c r="BB193" s="73"/>
      <c r="BC193" s="73"/>
      <c r="BD193" s="74"/>
      <c r="BE193" s="66">
        <f>AW193</f>
        <v>350000</v>
      </c>
      <c r="BF193" s="66"/>
      <c r="BG193" s="66"/>
      <c r="BH193" s="66"/>
      <c r="BI193" s="66"/>
      <c r="BJ193" s="66"/>
      <c r="BK193" s="66"/>
      <c r="BL193" s="66"/>
    </row>
    <row r="194" spans="1:64" ht="18.95" customHeight="1" x14ac:dyDescent="0.2">
      <c r="A194" s="56"/>
      <c r="B194" s="56"/>
      <c r="C194" s="56"/>
      <c r="D194" s="56"/>
      <c r="E194" s="56"/>
      <c r="F194" s="56"/>
      <c r="G194" s="153" t="s">
        <v>57</v>
      </c>
      <c r="H194" s="190"/>
      <c r="I194" s="190"/>
      <c r="J194" s="190"/>
      <c r="K194" s="190"/>
      <c r="L194" s="190"/>
      <c r="M194" s="190"/>
      <c r="N194" s="190"/>
      <c r="O194" s="190"/>
      <c r="P194" s="190"/>
      <c r="Q194" s="190"/>
      <c r="R194" s="190"/>
      <c r="S194" s="190"/>
      <c r="T194" s="190"/>
      <c r="U194" s="190"/>
      <c r="V194" s="190"/>
      <c r="W194" s="190"/>
      <c r="X194" s="190"/>
      <c r="Y194" s="191"/>
      <c r="Z194" s="61"/>
      <c r="AA194" s="81"/>
      <c r="AB194" s="81"/>
      <c r="AC194" s="81"/>
      <c r="AD194" s="82"/>
      <c r="AE194" s="61"/>
      <c r="AF194" s="81"/>
      <c r="AG194" s="81"/>
      <c r="AH194" s="81"/>
      <c r="AI194" s="81"/>
      <c r="AJ194" s="81"/>
      <c r="AK194" s="81"/>
      <c r="AL194" s="81"/>
      <c r="AM194" s="81"/>
      <c r="AN194" s="82"/>
      <c r="AO194" s="186"/>
      <c r="AP194" s="187"/>
      <c r="AQ194" s="187"/>
      <c r="AR194" s="187"/>
      <c r="AS194" s="187"/>
      <c r="AT194" s="187"/>
      <c r="AU194" s="187"/>
      <c r="AV194" s="188"/>
      <c r="AW194" s="83"/>
      <c r="AX194" s="84"/>
      <c r="AY194" s="84"/>
      <c r="AZ194" s="84"/>
      <c r="BA194" s="84"/>
      <c r="BB194" s="84"/>
      <c r="BC194" s="84"/>
      <c r="BD194" s="85"/>
      <c r="BE194" s="83"/>
      <c r="BF194" s="84"/>
      <c r="BG194" s="84"/>
      <c r="BH194" s="84"/>
      <c r="BI194" s="84"/>
      <c r="BJ194" s="84"/>
      <c r="BK194" s="84"/>
      <c r="BL194" s="85"/>
    </row>
    <row r="195" spans="1:64" ht="34.5" customHeight="1" x14ac:dyDescent="0.2">
      <c r="A195" s="67">
        <v>0</v>
      </c>
      <c r="B195" s="67"/>
      <c r="C195" s="67"/>
      <c r="D195" s="67"/>
      <c r="E195" s="67"/>
      <c r="F195" s="67"/>
      <c r="G195" s="106" t="s">
        <v>83</v>
      </c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60" t="s">
        <v>58</v>
      </c>
      <c r="AA195" s="60"/>
      <c r="AB195" s="60"/>
      <c r="AC195" s="60"/>
      <c r="AD195" s="60"/>
      <c r="AE195" s="60" t="s">
        <v>84</v>
      </c>
      <c r="AF195" s="67"/>
      <c r="AG195" s="67"/>
      <c r="AH195" s="67"/>
      <c r="AI195" s="67"/>
      <c r="AJ195" s="67"/>
      <c r="AK195" s="67"/>
      <c r="AL195" s="67"/>
      <c r="AM195" s="67"/>
      <c r="AN195" s="67"/>
      <c r="AO195" s="66"/>
      <c r="AP195" s="66"/>
      <c r="AQ195" s="66"/>
      <c r="AR195" s="66"/>
      <c r="AS195" s="66"/>
      <c r="AT195" s="66"/>
      <c r="AU195" s="66"/>
      <c r="AV195" s="66"/>
      <c r="AW195" s="108">
        <f>AW189/1007699.16*100</f>
        <v>34.732588245880841</v>
      </c>
      <c r="AX195" s="108"/>
      <c r="AY195" s="108"/>
      <c r="AZ195" s="108"/>
      <c r="BA195" s="108"/>
      <c r="BB195" s="108"/>
      <c r="BC195" s="108"/>
      <c r="BD195" s="108"/>
      <c r="BE195" s="66">
        <f>AO195+AW195</f>
        <v>34.732588245880841</v>
      </c>
      <c r="BF195" s="66"/>
      <c r="BG195" s="66"/>
      <c r="BH195" s="66"/>
      <c r="BI195" s="66"/>
      <c r="BJ195" s="66"/>
      <c r="BK195" s="66"/>
      <c r="BL195" s="66"/>
    </row>
    <row r="196" spans="1:64" ht="8.25" customHeight="1" x14ac:dyDescent="0.2">
      <c r="A196" s="32"/>
      <c r="B196" s="32"/>
      <c r="C196" s="32"/>
      <c r="D196" s="32"/>
      <c r="E196" s="32"/>
      <c r="F196" s="32"/>
      <c r="G196" s="52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35"/>
      <c r="AA196" s="35"/>
      <c r="AB196" s="35"/>
      <c r="AC196" s="35"/>
      <c r="AD196" s="35"/>
      <c r="AE196" s="35"/>
      <c r="AF196" s="32"/>
      <c r="AG196" s="32"/>
      <c r="AH196" s="32"/>
      <c r="AI196" s="32"/>
      <c r="AJ196" s="32"/>
      <c r="AK196" s="32"/>
      <c r="AL196" s="32"/>
      <c r="AM196" s="32"/>
      <c r="AN196" s="32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</row>
    <row r="197" spans="1:64" ht="36" customHeight="1" x14ac:dyDescent="0.2">
      <c r="A197" s="67" t="s">
        <v>19</v>
      </c>
      <c r="B197" s="67"/>
      <c r="C197" s="67"/>
      <c r="D197" s="67"/>
      <c r="E197" s="67"/>
      <c r="F197" s="67"/>
      <c r="G197" s="67" t="s">
        <v>32</v>
      </c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 t="s">
        <v>2</v>
      </c>
      <c r="AA197" s="67"/>
      <c r="AB197" s="67"/>
      <c r="AC197" s="67"/>
      <c r="AD197" s="67"/>
      <c r="AE197" s="67" t="s">
        <v>1</v>
      </c>
      <c r="AF197" s="67"/>
      <c r="AG197" s="67"/>
      <c r="AH197" s="67"/>
      <c r="AI197" s="67"/>
      <c r="AJ197" s="67"/>
      <c r="AK197" s="67"/>
      <c r="AL197" s="67"/>
      <c r="AM197" s="67"/>
      <c r="AN197" s="67"/>
      <c r="AO197" s="67" t="s">
        <v>20</v>
      </c>
      <c r="AP197" s="67"/>
      <c r="AQ197" s="67"/>
      <c r="AR197" s="67"/>
      <c r="AS197" s="67"/>
      <c r="AT197" s="67"/>
      <c r="AU197" s="67"/>
      <c r="AV197" s="67"/>
      <c r="AW197" s="67" t="s">
        <v>21</v>
      </c>
      <c r="AX197" s="67"/>
      <c r="AY197" s="67"/>
      <c r="AZ197" s="67"/>
      <c r="BA197" s="67"/>
      <c r="BB197" s="67"/>
      <c r="BC197" s="67"/>
      <c r="BD197" s="67"/>
      <c r="BE197" s="67" t="s">
        <v>18</v>
      </c>
      <c r="BF197" s="67"/>
      <c r="BG197" s="67"/>
      <c r="BH197" s="67"/>
      <c r="BI197" s="67"/>
      <c r="BJ197" s="67"/>
      <c r="BK197" s="67"/>
      <c r="BL197" s="67"/>
    </row>
    <row r="198" spans="1:64" ht="20.100000000000001" customHeight="1" x14ac:dyDescent="0.2">
      <c r="A198" s="67">
        <v>1</v>
      </c>
      <c r="B198" s="67"/>
      <c r="C198" s="67"/>
      <c r="D198" s="67"/>
      <c r="E198" s="67"/>
      <c r="F198" s="67"/>
      <c r="G198" s="71">
        <v>2</v>
      </c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3"/>
      <c r="Z198" s="67">
        <v>3</v>
      </c>
      <c r="AA198" s="67"/>
      <c r="AB198" s="67"/>
      <c r="AC198" s="67"/>
      <c r="AD198" s="67"/>
      <c r="AE198" s="67">
        <v>4</v>
      </c>
      <c r="AF198" s="67"/>
      <c r="AG198" s="67"/>
      <c r="AH198" s="67"/>
      <c r="AI198" s="67"/>
      <c r="AJ198" s="67"/>
      <c r="AK198" s="67"/>
      <c r="AL198" s="67"/>
      <c r="AM198" s="67"/>
      <c r="AN198" s="67"/>
      <c r="AO198" s="67">
        <v>5</v>
      </c>
      <c r="AP198" s="67"/>
      <c r="AQ198" s="67"/>
      <c r="AR198" s="67"/>
      <c r="AS198" s="67"/>
      <c r="AT198" s="67"/>
      <c r="AU198" s="67"/>
      <c r="AV198" s="67"/>
      <c r="AW198" s="67">
        <v>6</v>
      </c>
      <c r="AX198" s="67"/>
      <c r="AY198" s="67"/>
      <c r="AZ198" s="67"/>
      <c r="BA198" s="67"/>
      <c r="BB198" s="67"/>
      <c r="BC198" s="67"/>
      <c r="BD198" s="67"/>
      <c r="BE198" s="67">
        <v>7</v>
      </c>
      <c r="BF198" s="67"/>
      <c r="BG198" s="67"/>
      <c r="BH198" s="67"/>
      <c r="BI198" s="67"/>
      <c r="BJ198" s="67"/>
      <c r="BK198" s="67"/>
      <c r="BL198" s="67"/>
    </row>
    <row r="199" spans="1:64" ht="20.100000000000001" customHeight="1" x14ac:dyDescent="0.2">
      <c r="A199" s="67"/>
      <c r="B199" s="67"/>
      <c r="C199" s="67"/>
      <c r="D199" s="67"/>
      <c r="E199" s="67"/>
      <c r="F199" s="67"/>
      <c r="G199" s="104" t="s">
        <v>120</v>
      </c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2"/>
      <c r="AG199" s="92"/>
      <c r="AH199" s="92"/>
      <c r="AI199" s="92"/>
      <c r="AJ199" s="92"/>
      <c r="AK199" s="92"/>
      <c r="AL199" s="92"/>
      <c r="AM199" s="92"/>
      <c r="AN199" s="92"/>
      <c r="AO199" s="92"/>
      <c r="AP199" s="92"/>
      <c r="AQ199" s="92"/>
      <c r="AR199" s="92"/>
      <c r="AS199" s="92"/>
      <c r="AT199" s="92"/>
      <c r="AU199" s="92"/>
      <c r="AV199" s="92"/>
      <c r="AW199" s="92"/>
      <c r="AX199" s="92"/>
      <c r="AY199" s="92"/>
      <c r="AZ199" s="92"/>
      <c r="BA199" s="92"/>
      <c r="BB199" s="92"/>
      <c r="BC199" s="92"/>
      <c r="BD199" s="93"/>
      <c r="BE199" s="105"/>
      <c r="BF199" s="105"/>
      <c r="BG199" s="105"/>
      <c r="BH199" s="105"/>
      <c r="BI199" s="105"/>
      <c r="BJ199" s="105"/>
      <c r="BK199" s="105"/>
      <c r="BL199" s="105"/>
    </row>
    <row r="200" spans="1:64" ht="20.100000000000001" customHeight="1" x14ac:dyDescent="0.2">
      <c r="A200" s="56"/>
      <c r="B200" s="56"/>
      <c r="C200" s="56"/>
      <c r="D200" s="56"/>
      <c r="E200" s="56"/>
      <c r="F200" s="56"/>
      <c r="G200" s="99" t="s">
        <v>55</v>
      </c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3"/>
      <c r="Z200" s="97"/>
      <c r="AA200" s="97"/>
      <c r="AB200" s="97"/>
      <c r="AC200" s="97"/>
      <c r="AD200" s="97"/>
      <c r="AE200" s="98"/>
      <c r="AF200" s="98"/>
      <c r="AG200" s="98"/>
      <c r="AH200" s="98"/>
      <c r="AI200" s="98"/>
      <c r="AJ200" s="98"/>
      <c r="AK200" s="98"/>
      <c r="AL200" s="98"/>
      <c r="AM200" s="98"/>
      <c r="AN200" s="99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</row>
    <row r="201" spans="1:64" ht="20.100000000000001" customHeight="1" x14ac:dyDescent="0.2">
      <c r="A201" s="56"/>
      <c r="B201" s="56"/>
      <c r="C201" s="56"/>
      <c r="D201" s="56"/>
      <c r="E201" s="56"/>
      <c r="F201" s="56"/>
      <c r="G201" s="86" t="s">
        <v>158</v>
      </c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3"/>
      <c r="Z201" s="60" t="s">
        <v>56</v>
      </c>
      <c r="AA201" s="60"/>
      <c r="AB201" s="60"/>
      <c r="AC201" s="60"/>
      <c r="AD201" s="60"/>
      <c r="AE201" s="61" t="s">
        <v>105</v>
      </c>
      <c r="AF201" s="62"/>
      <c r="AG201" s="62"/>
      <c r="AH201" s="62"/>
      <c r="AI201" s="62"/>
      <c r="AJ201" s="62"/>
      <c r="AK201" s="62"/>
      <c r="AL201" s="62"/>
      <c r="AM201" s="62"/>
      <c r="AN201" s="63"/>
      <c r="AO201" s="64"/>
      <c r="AP201" s="64"/>
      <c r="AQ201" s="64"/>
      <c r="AR201" s="64"/>
      <c r="AS201" s="64"/>
      <c r="AT201" s="64"/>
      <c r="AU201" s="64"/>
      <c r="AV201" s="64"/>
      <c r="AW201" s="66">
        <f>AW202+AW203</f>
        <v>2418000</v>
      </c>
      <c r="AX201" s="66"/>
      <c r="AY201" s="66"/>
      <c r="AZ201" s="66"/>
      <c r="BA201" s="66"/>
      <c r="BB201" s="66"/>
      <c r="BC201" s="66"/>
      <c r="BD201" s="66"/>
      <c r="BE201" s="66">
        <f>BE202+BE203</f>
        <v>2418000</v>
      </c>
      <c r="BF201" s="66"/>
      <c r="BG201" s="66"/>
      <c r="BH201" s="66"/>
      <c r="BI201" s="66"/>
      <c r="BJ201" s="66"/>
      <c r="BK201" s="66"/>
      <c r="BL201" s="66"/>
    </row>
    <row r="202" spans="1:64" ht="20.100000000000001" customHeight="1" x14ac:dyDescent="0.2">
      <c r="A202" s="67"/>
      <c r="B202" s="67"/>
      <c r="C202" s="67"/>
      <c r="D202" s="67"/>
      <c r="E202" s="67"/>
      <c r="F202" s="67"/>
      <c r="G202" s="86" t="s">
        <v>175</v>
      </c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3"/>
      <c r="Z202" s="60" t="s">
        <v>56</v>
      </c>
      <c r="AA202" s="60"/>
      <c r="AB202" s="60"/>
      <c r="AC202" s="60"/>
      <c r="AD202" s="60"/>
      <c r="AE202" s="61" t="s">
        <v>105</v>
      </c>
      <c r="AF202" s="62"/>
      <c r="AG202" s="62"/>
      <c r="AH202" s="62"/>
      <c r="AI202" s="62"/>
      <c r="AJ202" s="62"/>
      <c r="AK202" s="62"/>
      <c r="AL202" s="62"/>
      <c r="AM202" s="62"/>
      <c r="AN202" s="63"/>
      <c r="AO202" s="66"/>
      <c r="AP202" s="66"/>
      <c r="AQ202" s="66"/>
      <c r="AR202" s="66"/>
      <c r="AS202" s="66"/>
      <c r="AT202" s="66"/>
      <c r="AU202" s="66"/>
      <c r="AV202" s="66"/>
      <c r="AW202" s="66">
        <f>AK94</f>
        <v>1218000</v>
      </c>
      <c r="AX202" s="66"/>
      <c r="AY202" s="66"/>
      <c r="AZ202" s="66"/>
      <c r="BA202" s="66"/>
      <c r="BB202" s="66"/>
      <c r="BC202" s="66"/>
      <c r="BD202" s="66"/>
      <c r="BE202" s="66">
        <f>AO202+AW202</f>
        <v>1218000</v>
      </c>
      <c r="BF202" s="66"/>
      <c r="BG202" s="66"/>
      <c r="BH202" s="66"/>
      <c r="BI202" s="66"/>
      <c r="BJ202" s="66"/>
      <c r="BK202" s="66"/>
      <c r="BL202" s="66"/>
    </row>
    <row r="203" spans="1:64" ht="35.25" customHeight="1" x14ac:dyDescent="0.2">
      <c r="A203" s="67"/>
      <c r="B203" s="67"/>
      <c r="C203" s="67"/>
      <c r="D203" s="67"/>
      <c r="E203" s="67"/>
      <c r="F203" s="67"/>
      <c r="G203" s="94" t="s">
        <v>201</v>
      </c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6"/>
      <c r="Z203" s="60" t="s">
        <v>56</v>
      </c>
      <c r="AA203" s="60"/>
      <c r="AB203" s="60"/>
      <c r="AC203" s="60"/>
      <c r="AD203" s="60"/>
      <c r="AE203" s="61" t="s">
        <v>105</v>
      </c>
      <c r="AF203" s="62"/>
      <c r="AG203" s="62"/>
      <c r="AH203" s="62"/>
      <c r="AI203" s="62"/>
      <c r="AJ203" s="62"/>
      <c r="AK203" s="62"/>
      <c r="AL203" s="62"/>
      <c r="AM203" s="62"/>
      <c r="AN203" s="63"/>
      <c r="AO203" s="66"/>
      <c r="AP203" s="66"/>
      <c r="AQ203" s="66"/>
      <c r="AR203" s="66"/>
      <c r="AS203" s="66"/>
      <c r="AT203" s="66"/>
      <c r="AU203" s="66"/>
      <c r="AV203" s="66"/>
      <c r="AW203" s="66">
        <f>AK95+AK96</f>
        <v>1200000</v>
      </c>
      <c r="AX203" s="66"/>
      <c r="AY203" s="66"/>
      <c r="AZ203" s="66"/>
      <c r="BA203" s="66"/>
      <c r="BB203" s="66"/>
      <c r="BC203" s="66"/>
      <c r="BD203" s="66"/>
      <c r="BE203" s="66">
        <f>AO203+AW203</f>
        <v>1200000</v>
      </c>
      <c r="BF203" s="66"/>
      <c r="BG203" s="66"/>
      <c r="BH203" s="66"/>
      <c r="BI203" s="66"/>
      <c r="BJ203" s="66"/>
      <c r="BK203" s="66"/>
      <c r="BL203" s="66"/>
    </row>
    <row r="204" spans="1:64" ht="20.100000000000001" customHeight="1" x14ac:dyDescent="0.2">
      <c r="A204" s="56"/>
      <c r="B204" s="56"/>
      <c r="C204" s="56"/>
      <c r="D204" s="56"/>
      <c r="E204" s="56"/>
      <c r="F204" s="56"/>
      <c r="G204" s="192" t="s">
        <v>94</v>
      </c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4"/>
      <c r="Z204" s="60"/>
      <c r="AA204" s="60"/>
      <c r="AB204" s="60"/>
      <c r="AC204" s="60"/>
      <c r="AD204" s="60"/>
      <c r="AE204" s="61"/>
      <c r="AF204" s="62"/>
      <c r="AG204" s="62"/>
      <c r="AH204" s="62"/>
      <c r="AI204" s="62"/>
      <c r="AJ204" s="62"/>
      <c r="AK204" s="62"/>
      <c r="AL204" s="62"/>
      <c r="AM204" s="62"/>
      <c r="AN204" s="63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</row>
    <row r="205" spans="1:64" ht="33.75" customHeight="1" x14ac:dyDescent="0.2">
      <c r="A205" s="56"/>
      <c r="B205" s="56"/>
      <c r="C205" s="56"/>
      <c r="D205" s="56"/>
      <c r="E205" s="56"/>
      <c r="F205" s="56"/>
      <c r="G205" s="57" t="s">
        <v>153</v>
      </c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9"/>
      <c r="Z205" s="60" t="s">
        <v>108</v>
      </c>
      <c r="AA205" s="60"/>
      <c r="AB205" s="60"/>
      <c r="AC205" s="60"/>
      <c r="AD205" s="60"/>
      <c r="AE205" s="61" t="s">
        <v>155</v>
      </c>
      <c r="AF205" s="62"/>
      <c r="AG205" s="62"/>
      <c r="AH205" s="62"/>
      <c r="AI205" s="62"/>
      <c r="AJ205" s="62"/>
      <c r="AK205" s="62"/>
      <c r="AL205" s="62"/>
      <c r="AM205" s="62"/>
      <c r="AN205" s="63"/>
      <c r="AO205" s="64"/>
      <c r="AP205" s="64"/>
      <c r="AQ205" s="64"/>
      <c r="AR205" s="64"/>
      <c r="AS205" s="64"/>
      <c r="AT205" s="64"/>
      <c r="AU205" s="64"/>
      <c r="AV205" s="64"/>
      <c r="AW205" s="55">
        <f>1</f>
        <v>1</v>
      </c>
      <c r="AX205" s="55"/>
      <c r="AY205" s="55"/>
      <c r="AZ205" s="55"/>
      <c r="BA205" s="55"/>
      <c r="BB205" s="55"/>
      <c r="BC205" s="55"/>
      <c r="BD205" s="55"/>
      <c r="BE205" s="55">
        <f>AW205</f>
        <v>1</v>
      </c>
      <c r="BF205" s="55"/>
      <c r="BG205" s="55"/>
      <c r="BH205" s="55"/>
      <c r="BI205" s="55"/>
      <c r="BJ205" s="55"/>
      <c r="BK205" s="55"/>
      <c r="BL205" s="55"/>
    </row>
    <row r="206" spans="1:64" ht="33.75" customHeight="1" x14ac:dyDescent="0.2">
      <c r="A206" s="56"/>
      <c r="B206" s="56"/>
      <c r="C206" s="56"/>
      <c r="D206" s="56"/>
      <c r="E206" s="56"/>
      <c r="F206" s="56"/>
      <c r="G206" s="94" t="s">
        <v>195</v>
      </c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6"/>
      <c r="Z206" s="60" t="s">
        <v>108</v>
      </c>
      <c r="AA206" s="60"/>
      <c r="AB206" s="60"/>
      <c r="AC206" s="60"/>
      <c r="AD206" s="60"/>
      <c r="AE206" s="78" t="s">
        <v>155</v>
      </c>
      <c r="AF206" s="195"/>
      <c r="AG206" s="195"/>
      <c r="AH206" s="195"/>
      <c r="AI206" s="195"/>
      <c r="AJ206" s="195"/>
      <c r="AK206" s="195"/>
      <c r="AL206" s="195"/>
      <c r="AM206" s="195"/>
      <c r="AN206" s="196"/>
      <c r="AO206" s="64"/>
      <c r="AP206" s="64"/>
      <c r="AQ206" s="64"/>
      <c r="AR206" s="64"/>
      <c r="AS206" s="64"/>
      <c r="AT206" s="64"/>
      <c r="AU206" s="64"/>
      <c r="AV206" s="64"/>
      <c r="AW206" s="55">
        <v>6</v>
      </c>
      <c r="AX206" s="55"/>
      <c r="AY206" s="55"/>
      <c r="AZ206" s="55"/>
      <c r="BA206" s="55"/>
      <c r="BB206" s="55"/>
      <c r="BC206" s="55"/>
      <c r="BD206" s="55"/>
      <c r="BE206" s="55">
        <f>AW206</f>
        <v>6</v>
      </c>
      <c r="BF206" s="55"/>
      <c r="BG206" s="55"/>
      <c r="BH206" s="55"/>
      <c r="BI206" s="55"/>
      <c r="BJ206" s="55"/>
      <c r="BK206" s="55"/>
      <c r="BL206" s="55"/>
    </row>
    <row r="207" spans="1:64" ht="18.75" customHeight="1" x14ac:dyDescent="0.2">
      <c r="A207" s="56"/>
      <c r="B207" s="56"/>
      <c r="C207" s="56"/>
      <c r="D207" s="56"/>
      <c r="E207" s="56"/>
      <c r="F207" s="56"/>
      <c r="G207" s="192" t="s">
        <v>91</v>
      </c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4"/>
      <c r="Z207" s="61"/>
      <c r="AA207" s="81"/>
      <c r="AB207" s="81"/>
      <c r="AC207" s="81"/>
      <c r="AD207" s="82"/>
      <c r="AE207" s="61"/>
      <c r="AF207" s="81"/>
      <c r="AG207" s="81"/>
      <c r="AH207" s="81"/>
      <c r="AI207" s="81"/>
      <c r="AJ207" s="81"/>
      <c r="AK207" s="81"/>
      <c r="AL207" s="81"/>
      <c r="AM207" s="81"/>
      <c r="AN207" s="82"/>
      <c r="AO207" s="64"/>
      <c r="AP207" s="64"/>
      <c r="AQ207" s="64"/>
      <c r="AR207" s="64"/>
      <c r="AS207" s="64"/>
      <c r="AT207" s="64"/>
      <c r="AU207" s="64"/>
      <c r="AV207" s="64"/>
      <c r="AW207" s="83"/>
      <c r="AX207" s="84"/>
      <c r="AY207" s="84"/>
      <c r="AZ207" s="84"/>
      <c r="BA207" s="84"/>
      <c r="BB207" s="84"/>
      <c r="BC207" s="84"/>
      <c r="BD207" s="85"/>
      <c r="BE207" s="55"/>
      <c r="BF207" s="55"/>
      <c r="BG207" s="55"/>
      <c r="BH207" s="55"/>
      <c r="BI207" s="55"/>
      <c r="BJ207" s="55"/>
      <c r="BK207" s="55"/>
      <c r="BL207" s="55"/>
    </row>
    <row r="208" spans="1:64" ht="18" customHeight="1" x14ac:dyDescent="0.2">
      <c r="A208" s="56"/>
      <c r="B208" s="56"/>
      <c r="C208" s="56"/>
      <c r="D208" s="56"/>
      <c r="E208" s="56"/>
      <c r="F208" s="56"/>
      <c r="G208" s="57" t="s">
        <v>196</v>
      </c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9"/>
      <c r="Z208" s="60" t="s">
        <v>56</v>
      </c>
      <c r="AA208" s="60"/>
      <c r="AB208" s="60"/>
      <c r="AC208" s="60"/>
      <c r="AD208" s="60"/>
      <c r="AE208" s="60" t="s">
        <v>84</v>
      </c>
      <c r="AF208" s="67"/>
      <c r="AG208" s="67"/>
      <c r="AH208" s="67"/>
      <c r="AI208" s="67"/>
      <c r="AJ208" s="67"/>
      <c r="AK208" s="67"/>
      <c r="AL208" s="67"/>
      <c r="AM208" s="67"/>
      <c r="AN208" s="67"/>
      <c r="AO208" s="64"/>
      <c r="AP208" s="64"/>
      <c r="AQ208" s="64"/>
      <c r="AR208" s="64"/>
      <c r="AS208" s="64"/>
      <c r="AT208" s="64"/>
      <c r="AU208" s="64"/>
      <c r="AV208" s="64"/>
      <c r="AW208" s="72">
        <f>(AK95+AK96)/AW206</f>
        <v>200000</v>
      </c>
      <c r="AX208" s="73"/>
      <c r="AY208" s="73"/>
      <c r="AZ208" s="73"/>
      <c r="BA208" s="73"/>
      <c r="BB208" s="73"/>
      <c r="BC208" s="73"/>
      <c r="BD208" s="74"/>
      <c r="BE208" s="66">
        <f>AW208</f>
        <v>200000</v>
      </c>
      <c r="BF208" s="66"/>
      <c r="BG208" s="66"/>
      <c r="BH208" s="66"/>
      <c r="BI208" s="66"/>
      <c r="BJ208" s="66"/>
      <c r="BK208" s="66"/>
      <c r="BL208" s="66"/>
    </row>
    <row r="209" spans="1:64" ht="20.100000000000001" customHeight="1" x14ac:dyDescent="0.2">
      <c r="A209" s="56"/>
      <c r="B209" s="56"/>
      <c r="C209" s="56"/>
      <c r="D209" s="56"/>
      <c r="E209" s="56"/>
      <c r="F209" s="56"/>
      <c r="G209" s="153" t="s">
        <v>57</v>
      </c>
      <c r="H209" s="190"/>
      <c r="I209" s="190"/>
      <c r="J209" s="190"/>
      <c r="K209" s="190"/>
      <c r="L209" s="190"/>
      <c r="M209" s="190"/>
      <c r="N209" s="190"/>
      <c r="O209" s="190"/>
      <c r="P209" s="190"/>
      <c r="Q209" s="190"/>
      <c r="R209" s="190"/>
      <c r="S209" s="190"/>
      <c r="T209" s="190"/>
      <c r="U209" s="190"/>
      <c r="V209" s="190"/>
      <c r="W209" s="190"/>
      <c r="X209" s="190"/>
      <c r="Y209" s="191"/>
      <c r="Z209" s="61"/>
      <c r="AA209" s="81"/>
      <c r="AB209" s="81"/>
      <c r="AC209" s="81"/>
      <c r="AD209" s="82"/>
      <c r="AE209" s="61"/>
      <c r="AF209" s="81"/>
      <c r="AG209" s="81"/>
      <c r="AH209" s="81"/>
      <c r="AI209" s="81"/>
      <c r="AJ209" s="81"/>
      <c r="AK209" s="81"/>
      <c r="AL209" s="81"/>
      <c r="AM209" s="81"/>
      <c r="AN209" s="82"/>
      <c r="AO209" s="186"/>
      <c r="AP209" s="187"/>
      <c r="AQ209" s="187"/>
      <c r="AR209" s="187"/>
      <c r="AS209" s="187"/>
      <c r="AT209" s="187"/>
      <c r="AU209" s="187"/>
      <c r="AV209" s="188"/>
      <c r="AW209" s="83"/>
      <c r="AX209" s="84"/>
      <c r="AY209" s="84"/>
      <c r="AZ209" s="84"/>
      <c r="BA209" s="84"/>
      <c r="BB209" s="84"/>
      <c r="BC209" s="84"/>
      <c r="BD209" s="85"/>
      <c r="BE209" s="83"/>
      <c r="BF209" s="84"/>
      <c r="BG209" s="84"/>
      <c r="BH209" s="84"/>
      <c r="BI209" s="84"/>
      <c r="BJ209" s="84"/>
      <c r="BK209" s="84"/>
      <c r="BL209" s="85"/>
    </row>
    <row r="210" spans="1:64" ht="36" customHeight="1" x14ac:dyDescent="0.2">
      <c r="A210" s="67">
        <v>0</v>
      </c>
      <c r="B210" s="67"/>
      <c r="C210" s="67"/>
      <c r="D210" s="67"/>
      <c r="E210" s="67"/>
      <c r="F210" s="67"/>
      <c r="G210" s="106" t="s">
        <v>83</v>
      </c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60" t="s">
        <v>58</v>
      </c>
      <c r="AA210" s="60"/>
      <c r="AB210" s="60"/>
      <c r="AC210" s="60"/>
      <c r="AD210" s="60"/>
      <c r="AE210" s="60" t="s">
        <v>84</v>
      </c>
      <c r="AF210" s="67"/>
      <c r="AG210" s="67"/>
      <c r="AH210" s="67"/>
      <c r="AI210" s="67"/>
      <c r="AJ210" s="67"/>
      <c r="AK210" s="67"/>
      <c r="AL210" s="67"/>
      <c r="AM210" s="67"/>
      <c r="AN210" s="67"/>
      <c r="AO210" s="66"/>
      <c r="AP210" s="66"/>
      <c r="AQ210" s="66"/>
      <c r="AR210" s="66"/>
      <c r="AS210" s="66"/>
      <c r="AT210" s="66"/>
      <c r="AU210" s="66"/>
      <c r="AV210" s="66"/>
      <c r="AW210" s="113">
        <f>AW201/55038217.28*100</f>
        <v>4.393310901947876</v>
      </c>
      <c r="AX210" s="113"/>
      <c r="AY210" s="113"/>
      <c r="AZ210" s="113"/>
      <c r="BA210" s="113"/>
      <c r="BB210" s="113"/>
      <c r="BC210" s="113"/>
      <c r="BD210" s="113"/>
      <c r="BE210" s="66">
        <f>AO210+AW210</f>
        <v>4.393310901947876</v>
      </c>
      <c r="BF210" s="66"/>
      <c r="BG210" s="66"/>
      <c r="BH210" s="66"/>
      <c r="BI210" s="66"/>
      <c r="BJ210" s="66"/>
      <c r="BK210" s="66"/>
      <c r="BL210" s="66"/>
    </row>
    <row r="211" spans="1:64" ht="6.75" customHeight="1" x14ac:dyDescent="0.2">
      <c r="A211" s="32"/>
      <c r="B211" s="32"/>
      <c r="C211" s="32"/>
      <c r="D211" s="32"/>
      <c r="E211" s="32"/>
      <c r="F211" s="32"/>
      <c r="G211" s="52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35"/>
      <c r="AA211" s="35"/>
      <c r="AB211" s="35"/>
      <c r="AC211" s="35"/>
      <c r="AD211" s="35"/>
      <c r="AE211" s="35"/>
      <c r="AF211" s="32"/>
      <c r="AG211" s="32"/>
      <c r="AH211" s="32"/>
      <c r="AI211" s="32"/>
      <c r="AJ211" s="32"/>
      <c r="AK211" s="32"/>
      <c r="AL211" s="32"/>
      <c r="AM211" s="32"/>
      <c r="AN211" s="32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</row>
    <row r="212" spans="1:64" ht="36" customHeight="1" x14ac:dyDescent="0.2">
      <c r="A212" s="67" t="s">
        <v>19</v>
      </c>
      <c r="B212" s="67"/>
      <c r="C212" s="67"/>
      <c r="D212" s="67"/>
      <c r="E212" s="67"/>
      <c r="F212" s="67"/>
      <c r="G212" s="67" t="s">
        <v>32</v>
      </c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 t="s">
        <v>2</v>
      </c>
      <c r="AA212" s="67"/>
      <c r="AB212" s="67"/>
      <c r="AC212" s="67"/>
      <c r="AD212" s="67"/>
      <c r="AE212" s="67" t="s">
        <v>1</v>
      </c>
      <c r="AF212" s="67"/>
      <c r="AG212" s="67"/>
      <c r="AH212" s="67"/>
      <c r="AI212" s="67"/>
      <c r="AJ212" s="67"/>
      <c r="AK212" s="67"/>
      <c r="AL212" s="67"/>
      <c r="AM212" s="67"/>
      <c r="AN212" s="67"/>
      <c r="AO212" s="67" t="s">
        <v>20</v>
      </c>
      <c r="AP212" s="67"/>
      <c r="AQ212" s="67"/>
      <c r="AR212" s="67"/>
      <c r="AS212" s="67"/>
      <c r="AT212" s="67"/>
      <c r="AU212" s="67"/>
      <c r="AV212" s="67"/>
      <c r="AW212" s="67" t="s">
        <v>21</v>
      </c>
      <c r="AX212" s="67"/>
      <c r="AY212" s="67"/>
      <c r="AZ212" s="67"/>
      <c r="BA212" s="67"/>
      <c r="BB212" s="67"/>
      <c r="BC212" s="67"/>
      <c r="BD212" s="67"/>
      <c r="BE212" s="67" t="s">
        <v>18</v>
      </c>
      <c r="BF212" s="67"/>
      <c r="BG212" s="67"/>
      <c r="BH212" s="67"/>
      <c r="BI212" s="67"/>
      <c r="BJ212" s="67"/>
      <c r="BK212" s="67"/>
      <c r="BL212" s="67"/>
    </row>
    <row r="213" spans="1:64" ht="20.100000000000001" customHeight="1" x14ac:dyDescent="0.2">
      <c r="A213" s="67">
        <v>1</v>
      </c>
      <c r="B213" s="67"/>
      <c r="C213" s="67"/>
      <c r="D213" s="67"/>
      <c r="E213" s="67"/>
      <c r="F213" s="67"/>
      <c r="G213" s="71">
        <v>2</v>
      </c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3"/>
      <c r="Z213" s="67">
        <v>3</v>
      </c>
      <c r="AA213" s="67"/>
      <c r="AB213" s="67"/>
      <c r="AC213" s="67"/>
      <c r="AD213" s="67"/>
      <c r="AE213" s="67">
        <v>4</v>
      </c>
      <c r="AF213" s="67"/>
      <c r="AG213" s="67"/>
      <c r="AH213" s="67"/>
      <c r="AI213" s="67"/>
      <c r="AJ213" s="67"/>
      <c r="AK213" s="67"/>
      <c r="AL213" s="67"/>
      <c r="AM213" s="67"/>
      <c r="AN213" s="67"/>
      <c r="AO213" s="67">
        <v>5</v>
      </c>
      <c r="AP213" s="67"/>
      <c r="AQ213" s="67"/>
      <c r="AR213" s="67"/>
      <c r="AS213" s="67"/>
      <c r="AT213" s="67"/>
      <c r="AU213" s="67"/>
      <c r="AV213" s="67"/>
      <c r="AW213" s="67">
        <v>6</v>
      </c>
      <c r="AX213" s="67"/>
      <c r="AY213" s="67"/>
      <c r="AZ213" s="67"/>
      <c r="BA213" s="67"/>
      <c r="BB213" s="67"/>
      <c r="BC213" s="67"/>
      <c r="BD213" s="67"/>
      <c r="BE213" s="67">
        <v>7</v>
      </c>
      <c r="BF213" s="67"/>
      <c r="BG213" s="67"/>
      <c r="BH213" s="67"/>
      <c r="BI213" s="67"/>
      <c r="BJ213" s="67"/>
      <c r="BK213" s="67"/>
      <c r="BL213" s="67"/>
    </row>
    <row r="214" spans="1:64" ht="20.100000000000001" customHeight="1" x14ac:dyDescent="0.2">
      <c r="A214" s="67"/>
      <c r="B214" s="67"/>
      <c r="C214" s="67"/>
      <c r="D214" s="67"/>
      <c r="E214" s="67"/>
      <c r="F214" s="67"/>
      <c r="G214" s="104" t="s">
        <v>119</v>
      </c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2"/>
      <c r="AG214" s="92"/>
      <c r="AH214" s="92"/>
      <c r="AI214" s="92"/>
      <c r="AJ214" s="92"/>
      <c r="AK214" s="92"/>
      <c r="AL214" s="92"/>
      <c r="AM214" s="92"/>
      <c r="AN214" s="92"/>
      <c r="AO214" s="92"/>
      <c r="AP214" s="92"/>
      <c r="AQ214" s="92"/>
      <c r="AR214" s="92"/>
      <c r="AS214" s="92"/>
      <c r="AT214" s="92"/>
      <c r="AU214" s="92"/>
      <c r="AV214" s="92"/>
      <c r="AW214" s="92"/>
      <c r="AX214" s="92"/>
      <c r="AY214" s="92"/>
      <c r="AZ214" s="92"/>
      <c r="BA214" s="92"/>
      <c r="BB214" s="92"/>
      <c r="BC214" s="92"/>
      <c r="BD214" s="93"/>
      <c r="BE214" s="105"/>
      <c r="BF214" s="105"/>
      <c r="BG214" s="105"/>
      <c r="BH214" s="105"/>
      <c r="BI214" s="105"/>
      <c r="BJ214" s="105"/>
      <c r="BK214" s="105"/>
      <c r="BL214" s="105"/>
    </row>
    <row r="215" spans="1:64" ht="20.100000000000001" customHeight="1" x14ac:dyDescent="0.2">
      <c r="A215" s="56"/>
      <c r="B215" s="56"/>
      <c r="C215" s="56"/>
      <c r="D215" s="56"/>
      <c r="E215" s="56"/>
      <c r="F215" s="56"/>
      <c r="G215" s="99" t="s">
        <v>55</v>
      </c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3"/>
      <c r="Z215" s="97"/>
      <c r="AA215" s="97"/>
      <c r="AB215" s="97"/>
      <c r="AC215" s="97"/>
      <c r="AD215" s="97"/>
      <c r="AE215" s="98"/>
      <c r="AF215" s="98"/>
      <c r="AG215" s="98"/>
      <c r="AH215" s="98"/>
      <c r="AI215" s="98"/>
      <c r="AJ215" s="98"/>
      <c r="AK215" s="98"/>
      <c r="AL215" s="98"/>
      <c r="AM215" s="98"/>
      <c r="AN215" s="99"/>
      <c r="AO215" s="64"/>
      <c r="AP215" s="64"/>
      <c r="AQ215" s="64"/>
      <c r="AR215" s="64"/>
      <c r="AS215" s="64"/>
      <c r="AT215" s="64"/>
      <c r="AU215" s="64"/>
      <c r="AV215" s="64"/>
      <c r="AW215" s="64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  <c r="BJ215" s="64"/>
      <c r="BK215" s="64"/>
      <c r="BL215" s="64"/>
    </row>
    <row r="216" spans="1:64" ht="20.100000000000001" customHeight="1" x14ac:dyDescent="0.2">
      <c r="A216" s="67"/>
      <c r="B216" s="67"/>
      <c r="C216" s="67"/>
      <c r="D216" s="67"/>
      <c r="E216" s="67"/>
      <c r="F216" s="67"/>
      <c r="G216" s="86" t="s">
        <v>158</v>
      </c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3"/>
      <c r="Z216" s="60" t="s">
        <v>56</v>
      </c>
      <c r="AA216" s="60"/>
      <c r="AB216" s="60"/>
      <c r="AC216" s="60"/>
      <c r="AD216" s="60"/>
      <c r="AE216" s="61" t="s">
        <v>105</v>
      </c>
      <c r="AF216" s="62"/>
      <c r="AG216" s="62"/>
      <c r="AH216" s="62"/>
      <c r="AI216" s="62"/>
      <c r="AJ216" s="62"/>
      <c r="AK216" s="62"/>
      <c r="AL216" s="62"/>
      <c r="AM216" s="62"/>
      <c r="AN216" s="63"/>
      <c r="AO216" s="66"/>
      <c r="AP216" s="66"/>
      <c r="AQ216" s="66"/>
      <c r="AR216" s="66"/>
      <c r="AS216" s="66"/>
      <c r="AT216" s="66"/>
      <c r="AU216" s="66"/>
      <c r="AV216" s="66"/>
      <c r="AW216" s="66">
        <f>SUM(AW217:BD219)</f>
        <v>3330097</v>
      </c>
      <c r="AX216" s="66"/>
      <c r="AY216" s="66"/>
      <c r="AZ216" s="66"/>
      <c r="BA216" s="66"/>
      <c r="BB216" s="66"/>
      <c r="BC216" s="66"/>
      <c r="BD216" s="66"/>
      <c r="BE216" s="66">
        <f>AO216+AW216</f>
        <v>3330097</v>
      </c>
      <c r="BF216" s="66"/>
      <c r="BG216" s="66"/>
      <c r="BH216" s="66"/>
      <c r="BI216" s="66"/>
      <c r="BJ216" s="66"/>
      <c r="BK216" s="66"/>
      <c r="BL216" s="66"/>
    </row>
    <row r="217" spans="1:64" ht="35.25" customHeight="1" x14ac:dyDescent="0.2">
      <c r="A217" s="67"/>
      <c r="B217" s="67"/>
      <c r="C217" s="67"/>
      <c r="D217" s="67"/>
      <c r="E217" s="67"/>
      <c r="F217" s="67"/>
      <c r="G217" s="68" t="s">
        <v>156</v>
      </c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70"/>
      <c r="Z217" s="60" t="s">
        <v>56</v>
      </c>
      <c r="AA217" s="60"/>
      <c r="AB217" s="60"/>
      <c r="AC217" s="60"/>
      <c r="AD217" s="60"/>
      <c r="AE217" s="61" t="s">
        <v>105</v>
      </c>
      <c r="AF217" s="62"/>
      <c r="AG217" s="62"/>
      <c r="AH217" s="62"/>
      <c r="AI217" s="62"/>
      <c r="AJ217" s="62"/>
      <c r="AK217" s="62"/>
      <c r="AL217" s="62"/>
      <c r="AM217" s="62"/>
      <c r="AN217" s="63"/>
      <c r="AO217" s="66"/>
      <c r="AP217" s="66"/>
      <c r="AQ217" s="66"/>
      <c r="AR217" s="66"/>
      <c r="AS217" s="66"/>
      <c r="AT217" s="66"/>
      <c r="AU217" s="66"/>
      <c r="AV217" s="66"/>
      <c r="AW217" s="72">
        <f>AK98</f>
        <v>2685097</v>
      </c>
      <c r="AX217" s="73"/>
      <c r="AY217" s="73"/>
      <c r="AZ217" s="73"/>
      <c r="BA217" s="73"/>
      <c r="BB217" s="73"/>
      <c r="BC217" s="73"/>
      <c r="BD217" s="74"/>
      <c r="BE217" s="66">
        <f>AO217+AW217</f>
        <v>2685097</v>
      </c>
      <c r="BF217" s="66"/>
      <c r="BG217" s="66"/>
      <c r="BH217" s="66"/>
      <c r="BI217" s="66"/>
      <c r="BJ217" s="66"/>
      <c r="BK217" s="66"/>
      <c r="BL217" s="66"/>
    </row>
    <row r="218" spans="1:64" ht="38.25" customHeight="1" x14ac:dyDescent="0.2">
      <c r="A218" s="67"/>
      <c r="B218" s="67"/>
      <c r="C218" s="67"/>
      <c r="D218" s="67"/>
      <c r="E218" s="67"/>
      <c r="F218" s="67"/>
      <c r="G218" s="68" t="s">
        <v>157</v>
      </c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70"/>
      <c r="Z218" s="60" t="s">
        <v>56</v>
      </c>
      <c r="AA218" s="60"/>
      <c r="AB218" s="60"/>
      <c r="AC218" s="60"/>
      <c r="AD218" s="60"/>
      <c r="AE218" s="61" t="s">
        <v>105</v>
      </c>
      <c r="AF218" s="62"/>
      <c r="AG218" s="62"/>
      <c r="AH218" s="62"/>
      <c r="AI218" s="62"/>
      <c r="AJ218" s="62"/>
      <c r="AK218" s="62"/>
      <c r="AL218" s="62"/>
      <c r="AM218" s="62"/>
      <c r="AN218" s="63"/>
      <c r="AO218" s="66"/>
      <c r="AP218" s="66"/>
      <c r="AQ218" s="66"/>
      <c r="AR218" s="66"/>
      <c r="AS218" s="66"/>
      <c r="AT218" s="66"/>
      <c r="AU218" s="66"/>
      <c r="AV218" s="66"/>
      <c r="AW218" s="72">
        <f>AK99</f>
        <v>445000</v>
      </c>
      <c r="AX218" s="73"/>
      <c r="AY218" s="73"/>
      <c r="AZ218" s="73"/>
      <c r="BA218" s="73"/>
      <c r="BB218" s="73"/>
      <c r="BC218" s="73"/>
      <c r="BD218" s="74"/>
      <c r="BE218" s="66">
        <f>AO218+AW218</f>
        <v>445000</v>
      </c>
      <c r="BF218" s="66"/>
      <c r="BG218" s="66"/>
      <c r="BH218" s="66"/>
      <c r="BI218" s="66"/>
      <c r="BJ218" s="66"/>
      <c r="BK218" s="66"/>
      <c r="BL218" s="66"/>
    </row>
    <row r="219" spans="1:64" ht="23.25" customHeight="1" x14ac:dyDescent="0.2">
      <c r="A219" s="67"/>
      <c r="B219" s="67"/>
      <c r="C219" s="67"/>
      <c r="D219" s="67"/>
      <c r="E219" s="67"/>
      <c r="F219" s="67"/>
      <c r="G219" s="68" t="s">
        <v>211</v>
      </c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70"/>
      <c r="Z219" s="60" t="s">
        <v>56</v>
      </c>
      <c r="AA219" s="60"/>
      <c r="AB219" s="60"/>
      <c r="AC219" s="60"/>
      <c r="AD219" s="60"/>
      <c r="AE219" s="61" t="s">
        <v>105</v>
      </c>
      <c r="AF219" s="62"/>
      <c r="AG219" s="62"/>
      <c r="AH219" s="62"/>
      <c r="AI219" s="62"/>
      <c r="AJ219" s="62"/>
      <c r="AK219" s="62"/>
      <c r="AL219" s="62"/>
      <c r="AM219" s="62"/>
      <c r="AN219" s="63"/>
      <c r="AO219" s="66"/>
      <c r="AP219" s="66"/>
      <c r="AQ219" s="66"/>
      <c r="AR219" s="66"/>
      <c r="AS219" s="66"/>
      <c r="AT219" s="66"/>
      <c r="AU219" s="66"/>
      <c r="AV219" s="66"/>
      <c r="AW219" s="72">
        <f>AK100</f>
        <v>200000</v>
      </c>
      <c r="AX219" s="73"/>
      <c r="AY219" s="73"/>
      <c r="AZ219" s="73"/>
      <c r="BA219" s="73"/>
      <c r="BB219" s="73"/>
      <c r="BC219" s="73"/>
      <c r="BD219" s="74"/>
      <c r="BE219" s="66">
        <f>AO219+AW219</f>
        <v>200000</v>
      </c>
      <c r="BF219" s="66"/>
      <c r="BG219" s="66"/>
      <c r="BH219" s="66"/>
      <c r="BI219" s="66"/>
      <c r="BJ219" s="66"/>
      <c r="BK219" s="66"/>
      <c r="BL219" s="66"/>
    </row>
    <row r="220" spans="1:64" ht="20.100000000000001" customHeight="1" x14ac:dyDescent="0.2">
      <c r="A220" s="56"/>
      <c r="B220" s="56"/>
      <c r="C220" s="56"/>
      <c r="D220" s="56"/>
      <c r="E220" s="56"/>
      <c r="F220" s="56"/>
      <c r="G220" s="192" t="s">
        <v>94</v>
      </c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4"/>
      <c r="Z220" s="60"/>
      <c r="AA220" s="60"/>
      <c r="AB220" s="60"/>
      <c r="AC220" s="60"/>
      <c r="AD220" s="60"/>
      <c r="AE220" s="61"/>
      <c r="AF220" s="62"/>
      <c r="AG220" s="62"/>
      <c r="AH220" s="62"/>
      <c r="AI220" s="62"/>
      <c r="AJ220" s="62"/>
      <c r="AK220" s="62"/>
      <c r="AL220" s="62"/>
      <c r="AM220" s="62"/>
      <c r="AN220" s="63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</row>
    <row r="221" spans="1:64" ht="36" customHeight="1" x14ac:dyDescent="0.2">
      <c r="A221" s="56"/>
      <c r="B221" s="56"/>
      <c r="C221" s="56"/>
      <c r="D221" s="56"/>
      <c r="E221" s="56"/>
      <c r="F221" s="56"/>
      <c r="G221" s="57" t="s">
        <v>159</v>
      </c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9"/>
      <c r="Z221" s="60" t="s">
        <v>108</v>
      </c>
      <c r="AA221" s="60"/>
      <c r="AB221" s="60"/>
      <c r="AC221" s="60"/>
      <c r="AD221" s="60"/>
      <c r="AE221" s="61" t="s">
        <v>90</v>
      </c>
      <c r="AF221" s="62"/>
      <c r="AG221" s="62"/>
      <c r="AH221" s="62"/>
      <c r="AI221" s="62"/>
      <c r="AJ221" s="62"/>
      <c r="AK221" s="62"/>
      <c r="AL221" s="62"/>
      <c r="AM221" s="62"/>
      <c r="AN221" s="63"/>
      <c r="AO221" s="64"/>
      <c r="AP221" s="64"/>
      <c r="AQ221" s="64"/>
      <c r="AR221" s="64"/>
      <c r="AS221" s="64"/>
      <c r="AT221" s="64"/>
      <c r="AU221" s="64"/>
      <c r="AV221" s="64"/>
      <c r="AW221" s="65">
        <f>76+70+8+36+11+11+21+8</f>
        <v>241</v>
      </c>
      <c r="AX221" s="65"/>
      <c r="AY221" s="65"/>
      <c r="AZ221" s="65"/>
      <c r="BA221" s="65"/>
      <c r="BB221" s="65"/>
      <c r="BC221" s="65"/>
      <c r="BD221" s="65"/>
      <c r="BE221" s="55">
        <f>AW221</f>
        <v>241</v>
      </c>
      <c r="BF221" s="55"/>
      <c r="BG221" s="55"/>
      <c r="BH221" s="55"/>
      <c r="BI221" s="55"/>
      <c r="BJ221" s="55"/>
      <c r="BK221" s="55"/>
      <c r="BL221" s="55"/>
    </row>
    <row r="222" spans="1:64" ht="22.5" customHeight="1" x14ac:dyDescent="0.2">
      <c r="A222" s="56"/>
      <c r="B222" s="56"/>
      <c r="C222" s="56"/>
      <c r="D222" s="56"/>
      <c r="E222" s="56"/>
      <c r="F222" s="56"/>
      <c r="G222" s="57" t="s">
        <v>212</v>
      </c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9"/>
      <c r="Z222" s="60" t="s">
        <v>108</v>
      </c>
      <c r="AA222" s="60"/>
      <c r="AB222" s="60"/>
      <c r="AC222" s="60"/>
      <c r="AD222" s="60"/>
      <c r="AE222" s="61" t="s">
        <v>105</v>
      </c>
      <c r="AF222" s="62"/>
      <c r="AG222" s="62"/>
      <c r="AH222" s="62"/>
      <c r="AI222" s="62"/>
      <c r="AJ222" s="62"/>
      <c r="AK222" s="62"/>
      <c r="AL222" s="62"/>
      <c r="AM222" s="62"/>
      <c r="AN222" s="63"/>
      <c r="AO222" s="64"/>
      <c r="AP222" s="64"/>
      <c r="AQ222" s="64"/>
      <c r="AR222" s="64"/>
      <c r="AS222" s="64"/>
      <c r="AT222" s="64"/>
      <c r="AU222" s="64"/>
      <c r="AV222" s="64"/>
      <c r="AW222" s="65">
        <v>1</v>
      </c>
      <c r="AX222" s="65"/>
      <c r="AY222" s="65"/>
      <c r="AZ222" s="65"/>
      <c r="BA222" s="65"/>
      <c r="BB222" s="65"/>
      <c r="BC222" s="65"/>
      <c r="BD222" s="65"/>
      <c r="BE222" s="55">
        <f>AW222</f>
        <v>1</v>
      </c>
      <c r="BF222" s="55"/>
      <c r="BG222" s="55"/>
      <c r="BH222" s="55"/>
      <c r="BI222" s="55"/>
      <c r="BJ222" s="55"/>
      <c r="BK222" s="55"/>
      <c r="BL222" s="55"/>
    </row>
    <row r="223" spans="1:64" ht="18" customHeight="1" x14ac:dyDescent="0.2">
      <c r="A223" s="56"/>
      <c r="B223" s="56"/>
      <c r="C223" s="56"/>
      <c r="D223" s="56"/>
      <c r="E223" s="56"/>
      <c r="F223" s="56"/>
      <c r="G223" s="192" t="s">
        <v>91</v>
      </c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4"/>
      <c r="Z223" s="61"/>
      <c r="AA223" s="81"/>
      <c r="AB223" s="81"/>
      <c r="AC223" s="81"/>
      <c r="AD223" s="82"/>
      <c r="AE223" s="61"/>
      <c r="AF223" s="62"/>
      <c r="AG223" s="62"/>
      <c r="AH223" s="62"/>
      <c r="AI223" s="62"/>
      <c r="AJ223" s="62"/>
      <c r="AK223" s="62"/>
      <c r="AL223" s="62"/>
      <c r="AM223" s="62"/>
      <c r="AN223" s="63"/>
      <c r="AO223" s="64"/>
      <c r="AP223" s="64"/>
      <c r="AQ223" s="64"/>
      <c r="AR223" s="64"/>
      <c r="AS223" s="64"/>
      <c r="AT223" s="64"/>
      <c r="AU223" s="64"/>
      <c r="AV223" s="64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</row>
    <row r="224" spans="1:64" ht="36" customHeight="1" x14ac:dyDescent="0.2">
      <c r="A224" s="56"/>
      <c r="B224" s="56"/>
      <c r="C224" s="56"/>
      <c r="D224" s="56"/>
      <c r="E224" s="56"/>
      <c r="F224" s="56"/>
      <c r="G224" s="57" t="s">
        <v>160</v>
      </c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9"/>
      <c r="Z224" s="60" t="s">
        <v>56</v>
      </c>
      <c r="AA224" s="60"/>
      <c r="AB224" s="60"/>
      <c r="AC224" s="60"/>
      <c r="AD224" s="60"/>
      <c r="AE224" s="60" t="s">
        <v>84</v>
      </c>
      <c r="AF224" s="67"/>
      <c r="AG224" s="67"/>
      <c r="AH224" s="67"/>
      <c r="AI224" s="67"/>
      <c r="AJ224" s="67"/>
      <c r="AK224" s="67"/>
      <c r="AL224" s="67"/>
      <c r="AM224" s="67"/>
      <c r="AN224" s="67"/>
      <c r="AO224" s="64"/>
      <c r="AP224" s="64"/>
      <c r="AQ224" s="64"/>
      <c r="AR224" s="64"/>
      <c r="AS224" s="64"/>
      <c r="AT224" s="64"/>
      <c r="AU224" s="64"/>
      <c r="AV224" s="64"/>
      <c r="AW224" s="55">
        <f>AW217/AW221</f>
        <v>11141.48132780083</v>
      </c>
      <c r="AX224" s="55"/>
      <c r="AY224" s="55"/>
      <c r="AZ224" s="55"/>
      <c r="BA224" s="55"/>
      <c r="BB224" s="55"/>
      <c r="BC224" s="55"/>
      <c r="BD224" s="55"/>
      <c r="BE224" s="55">
        <f>AW224</f>
        <v>11141.48132780083</v>
      </c>
      <c r="BF224" s="55"/>
      <c r="BG224" s="55"/>
      <c r="BH224" s="55"/>
      <c r="BI224" s="55"/>
      <c r="BJ224" s="55"/>
      <c r="BK224" s="55"/>
      <c r="BL224" s="55"/>
    </row>
    <row r="225" spans="1:64" ht="20.100000000000001" customHeight="1" x14ac:dyDescent="0.2">
      <c r="A225" s="56"/>
      <c r="B225" s="56"/>
      <c r="C225" s="56"/>
      <c r="D225" s="56"/>
      <c r="E225" s="56"/>
      <c r="F225" s="56"/>
      <c r="G225" s="153" t="s">
        <v>57</v>
      </c>
      <c r="H225" s="190"/>
      <c r="I225" s="190"/>
      <c r="J225" s="190"/>
      <c r="K225" s="190"/>
      <c r="L225" s="190"/>
      <c r="M225" s="190"/>
      <c r="N225" s="190"/>
      <c r="O225" s="190"/>
      <c r="P225" s="190"/>
      <c r="Q225" s="190"/>
      <c r="R225" s="190"/>
      <c r="S225" s="190"/>
      <c r="T225" s="190"/>
      <c r="U225" s="190"/>
      <c r="V225" s="190"/>
      <c r="W225" s="190"/>
      <c r="X225" s="190"/>
      <c r="Y225" s="191"/>
      <c r="Z225" s="61"/>
      <c r="AA225" s="81"/>
      <c r="AB225" s="81"/>
      <c r="AC225" s="81"/>
      <c r="AD225" s="82"/>
      <c r="AE225" s="61"/>
      <c r="AF225" s="81"/>
      <c r="AG225" s="81"/>
      <c r="AH225" s="81"/>
      <c r="AI225" s="81"/>
      <c r="AJ225" s="81"/>
      <c r="AK225" s="81"/>
      <c r="AL225" s="81"/>
      <c r="AM225" s="81"/>
      <c r="AN225" s="82"/>
      <c r="AO225" s="186"/>
      <c r="AP225" s="187"/>
      <c r="AQ225" s="187"/>
      <c r="AR225" s="187"/>
      <c r="AS225" s="187"/>
      <c r="AT225" s="187"/>
      <c r="AU225" s="187"/>
      <c r="AV225" s="188"/>
      <c r="AW225" s="83"/>
      <c r="AX225" s="84"/>
      <c r="AY225" s="84"/>
      <c r="AZ225" s="84"/>
      <c r="BA225" s="84"/>
      <c r="BB225" s="84"/>
      <c r="BC225" s="84"/>
      <c r="BD225" s="85"/>
      <c r="BE225" s="83"/>
      <c r="BF225" s="84"/>
      <c r="BG225" s="84"/>
      <c r="BH225" s="84"/>
      <c r="BI225" s="84"/>
      <c r="BJ225" s="84"/>
      <c r="BK225" s="84"/>
      <c r="BL225" s="85"/>
    </row>
    <row r="226" spans="1:64" ht="36" customHeight="1" x14ac:dyDescent="0.2">
      <c r="A226" s="67">
        <v>0</v>
      </c>
      <c r="B226" s="67"/>
      <c r="C226" s="67"/>
      <c r="D226" s="67"/>
      <c r="E226" s="67"/>
      <c r="F226" s="67"/>
      <c r="G226" s="106" t="s">
        <v>83</v>
      </c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60" t="s">
        <v>58</v>
      </c>
      <c r="AA226" s="60"/>
      <c r="AB226" s="60"/>
      <c r="AC226" s="60"/>
      <c r="AD226" s="60"/>
      <c r="AE226" s="60" t="s">
        <v>84</v>
      </c>
      <c r="AF226" s="67"/>
      <c r="AG226" s="67"/>
      <c r="AH226" s="67"/>
      <c r="AI226" s="67"/>
      <c r="AJ226" s="67"/>
      <c r="AK226" s="67"/>
      <c r="AL226" s="67"/>
      <c r="AM226" s="67"/>
      <c r="AN226" s="67"/>
      <c r="AO226" s="66"/>
      <c r="AP226" s="66"/>
      <c r="AQ226" s="66"/>
      <c r="AR226" s="66"/>
      <c r="AS226" s="66"/>
      <c r="AT226" s="66"/>
      <c r="AU226" s="66"/>
      <c r="AV226" s="66"/>
      <c r="AW226" s="108">
        <f>AW216/7306614.61*100</f>
        <v>45.576469784547733</v>
      </c>
      <c r="AX226" s="108"/>
      <c r="AY226" s="108"/>
      <c r="AZ226" s="108"/>
      <c r="BA226" s="108"/>
      <c r="BB226" s="108"/>
      <c r="BC226" s="108"/>
      <c r="BD226" s="108"/>
      <c r="BE226" s="66">
        <f>AO226+AW226</f>
        <v>45.576469784547733</v>
      </c>
      <c r="BF226" s="66"/>
      <c r="BG226" s="66"/>
      <c r="BH226" s="66"/>
      <c r="BI226" s="66"/>
      <c r="BJ226" s="66"/>
      <c r="BK226" s="66"/>
      <c r="BL226" s="66"/>
    </row>
    <row r="227" spans="1:64" ht="14.25" customHeight="1" x14ac:dyDescent="0.2">
      <c r="A227" s="32"/>
      <c r="B227" s="32"/>
      <c r="C227" s="32"/>
      <c r="D227" s="32"/>
      <c r="E227" s="32"/>
      <c r="F227" s="32"/>
      <c r="G227" s="52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35"/>
      <c r="AA227" s="35"/>
      <c r="AB227" s="35"/>
      <c r="AC227" s="35"/>
      <c r="AD227" s="35"/>
      <c r="AE227" s="35"/>
      <c r="AF227" s="32"/>
      <c r="AG227" s="32"/>
      <c r="AH227" s="32"/>
      <c r="AI227" s="32"/>
      <c r="AJ227" s="32"/>
      <c r="AK227" s="32"/>
      <c r="AL227" s="32"/>
      <c r="AM227" s="32"/>
      <c r="AN227" s="32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</row>
    <row r="228" spans="1:64" ht="36" customHeight="1" x14ac:dyDescent="0.2">
      <c r="A228" s="71" t="s">
        <v>19</v>
      </c>
      <c r="B228" s="62"/>
      <c r="C228" s="62"/>
      <c r="D228" s="62"/>
      <c r="E228" s="62"/>
      <c r="F228" s="63"/>
      <c r="G228" s="71" t="s">
        <v>32</v>
      </c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3"/>
      <c r="Z228" s="71" t="s">
        <v>2</v>
      </c>
      <c r="AA228" s="62"/>
      <c r="AB228" s="62"/>
      <c r="AC228" s="62"/>
      <c r="AD228" s="63"/>
      <c r="AE228" s="71" t="s">
        <v>1</v>
      </c>
      <c r="AF228" s="62"/>
      <c r="AG228" s="62"/>
      <c r="AH228" s="62"/>
      <c r="AI228" s="62"/>
      <c r="AJ228" s="62"/>
      <c r="AK228" s="62"/>
      <c r="AL228" s="62"/>
      <c r="AM228" s="62"/>
      <c r="AN228" s="63"/>
      <c r="AO228" s="71" t="s">
        <v>20</v>
      </c>
      <c r="AP228" s="62"/>
      <c r="AQ228" s="62"/>
      <c r="AR228" s="62"/>
      <c r="AS228" s="62"/>
      <c r="AT228" s="62"/>
      <c r="AU228" s="62"/>
      <c r="AV228" s="63"/>
      <c r="AW228" s="71" t="s">
        <v>21</v>
      </c>
      <c r="AX228" s="62"/>
      <c r="AY228" s="62"/>
      <c r="AZ228" s="62"/>
      <c r="BA228" s="62"/>
      <c r="BB228" s="62"/>
      <c r="BC228" s="62"/>
      <c r="BD228" s="63"/>
      <c r="BE228" s="71" t="s">
        <v>18</v>
      </c>
      <c r="BF228" s="62"/>
      <c r="BG228" s="62"/>
      <c r="BH228" s="62"/>
      <c r="BI228" s="62"/>
      <c r="BJ228" s="62"/>
      <c r="BK228" s="62"/>
      <c r="BL228" s="63"/>
    </row>
    <row r="229" spans="1:64" ht="20.100000000000001" customHeight="1" x14ac:dyDescent="0.2">
      <c r="A229" s="71">
        <v>1</v>
      </c>
      <c r="B229" s="62"/>
      <c r="C229" s="62"/>
      <c r="D229" s="62"/>
      <c r="E229" s="62"/>
      <c r="F229" s="63"/>
      <c r="G229" s="71">
        <v>2</v>
      </c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3"/>
      <c r="Z229" s="71">
        <v>3</v>
      </c>
      <c r="AA229" s="62"/>
      <c r="AB229" s="62"/>
      <c r="AC229" s="62"/>
      <c r="AD229" s="63"/>
      <c r="AE229" s="71">
        <v>4</v>
      </c>
      <c r="AF229" s="62"/>
      <c r="AG229" s="62"/>
      <c r="AH229" s="62"/>
      <c r="AI229" s="62"/>
      <c r="AJ229" s="62"/>
      <c r="AK229" s="62"/>
      <c r="AL229" s="62"/>
      <c r="AM229" s="62"/>
      <c r="AN229" s="63"/>
      <c r="AO229" s="71">
        <v>5</v>
      </c>
      <c r="AP229" s="62"/>
      <c r="AQ229" s="62"/>
      <c r="AR229" s="62"/>
      <c r="AS229" s="62"/>
      <c r="AT229" s="62"/>
      <c r="AU229" s="62"/>
      <c r="AV229" s="63"/>
      <c r="AW229" s="71">
        <v>6</v>
      </c>
      <c r="AX229" s="62"/>
      <c r="AY229" s="62"/>
      <c r="AZ229" s="62"/>
      <c r="BA229" s="62"/>
      <c r="BB229" s="62"/>
      <c r="BC229" s="62"/>
      <c r="BD229" s="63"/>
      <c r="BE229" s="71">
        <v>7</v>
      </c>
      <c r="BF229" s="62"/>
      <c r="BG229" s="62"/>
      <c r="BH229" s="62"/>
      <c r="BI229" s="62"/>
      <c r="BJ229" s="62"/>
      <c r="BK229" s="62"/>
      <c r="BL229" s="63"/>
    </row>
    <row r="230" spans="1:64" ht="20.100000000000001" customHeight="1" x14ac:dyDescent="0.2">
      <c r="A230" s="71"/>
      <c r="B230" s="62"/>
      <c r="C230" s="62"/>
      <c r="D230" s="62"/>
      <c r="E230" s="62"/>
      <c r="F230" s="63"/>
      <c r="G230" s="104" t="s">
        <v>124</v>
      </c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2"/>
      <c r="AG230" s="92"/>
      <c r="AH230" s="92"/>
      <c r="AI230" s="92"/>
      <c r="AJ230" s="92"/>
      <c r="AK230" s="92"/>
      <c r="AL230" s="92"/>
      <c r="AM230" s="92"/>
      <c r="AN230" s="92"/>
      <c r="AO230" s="92"/>
      <c r="AP230" s="92"/>
      <c r="AQ230" s="92"/>
      <c r="AR230" s="92"/>
      <c r="AS230" s="92"/>
      <c r="AT230" s="92"/>
      <c r="AU230" s="92"/>
      <c r="AV230" s="92"/>
      <c r="AW230" s="92"/>
      <c r="AX230" s="92"/>
      <c r="AY230" s="92"/>
      <c r="AZ230" s="92"/>
      <c r="BA230" s="92"/>
      <c r="BB230" s="92"/>
      <c r="BC230" s="92"/>
      <c r="BD230" s="93"/>
      <c r="BE230" s="197"/>
      <c r="BF230" s="198"/>
      <c r="BG230" s="198"/>
      <c r="BH230" s="198"/>
      <c r="BI230" s="198"/>
      <c r="BJ230" s="198"/>
      <c r="BK230" s="198"/>
      <c r="BL230" s="199"/>
    </row>
    <row r="231" spans="1:64" ht="20.100000000000001" customHeight="1" x14ac:dyDescent="0.2">
      <c r="A231" s="189"/>
      <c r="B231" s="115"/>
      <c r="C231" s="115"/>
      <c r="D231" s="115"/>
      <c r="E231" s="115"/>
      <c r="F231" s="116"/>
      <c r="G231" s="99" t="s">
        <v>55</v>
      </c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3"/>
      <c r="Z231" s="114"/>
      <c r="AA231" s="200"/>
      <c r="AB231" s="200"/>
      <c r="AC231" s="200"/>
      <c r="AD231" s="201"/>
      <c r="AE231" s="99"/>
      <c r="AF231" s="102"/>
      <c r="AG231" s="102"/>
      <c r="AH231" s="102"/>
      <c r="AI231" s="102"/>
      <c r="AJ231" s="102"/>
      <c r="AK231" s="102"/>
      <c r="AL231" s="102"/>
      <c r="AM231" s="102"/>
      <c r="AN231" s="103"/>
      <c r="AO231" s="186"/>
      <c r="AP231" s="187"/>
      <c r="AQ231" s="187"/>
      <c r="AR231" s="187"/>
      <c r="AS231" s="187"/>
      <c r="AT231" s="187"/>
      <c r="AU231" s="187"/>
      <c r="AV231" s="188"/>
      <c r="AW231" s="186"/>
      <c r="AX231" s="187"/>
      <c r="AY231" s="187"/>
      <c r="AZ231" s="187"/>
      <c r="BA231" s="187"/>
      <c r="BB231" s="187"/>
      <c r="BC231" s="187"/>
      <c r="BD231" s="188"/>
      <c r="BE231" s="186"/>
      <c r="BF231" s="187"/>
      <c r="BG231" s="187"/>
      <c r="BH231" s="187"/>
      <c r="BI231" s="187"/>
      <c r="BJ231" s="187"/>
      <c r="BK231" s="187"/>
      <c r="BL231" s="188"/>
    </row>
    <row r="232" spans="1:64" ht="20.100000000000001" customHeight="1" x14ac:dyDescent="0.2">
      <c r="A232" s="71"/>
      <c r="B232" s="62"/>
      <c r="C232" s="62"/>
      <c r="D232" s="62"/>
      <c r="E232" s="62"/>
      <c r="F232" s="63"/>
      <c r="G232" s="86" t="s">
        <v>161</v>
      </c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8"/>
      <c r="Z232" s="61" t="s">
        <v>56</v>
      </c>
      <c r="AA232" s="81"/>
      <c r="AB232" s="81"/>
      <c r="AC232" s="81"/>
      <c r="AD232" s="82"/>
      <c r="AE232" s="61" t="s">
        <v>105</v>
      </c>
      <c r="AF232" s="81"/>
      <c r="AG232" s="81"/>
      <c r="AH232" s="81"/>
      <c r="AI232" s="81"/>
      <c r="AJ232" s="81"/>
      <c r="AK232" s="81"/>
      <c r="AL232" s="81"/>
      <c r="AM232" s="81"/>
      <c r="AN232" s="82"/>
      <c r="AO232" s="72"/>
      <c r="AP232" s="73"/>
      <c r="AQ232" s="73"/>
      <c r="AR232" s="73"/>
      <c r="AS232" s="73"/>
      <c r="AT232" s="73"/>
      <c r="AU232" s="73"/>
      <c r="AV232" s="74"/>
      <c r="AW232" s="72">
        <f>AK101</f>
        <v>3304175</v>
      </c>
      <c r="AX232" s="73"/>
      <c r="AY232" s="73"/>
      <c r="AZ232" s="73"/>
      <c r="BA232" s="73"/>
      <c r="BB232" s="73"/>
      <c r="BC232" s="73"/>
      <c r="BD232" s="74"/>
      <c r="BE232" s="72">
        <f>AO232+AW232</f>
        <v>3304175</v>
      </c>
      <c r="BF232" s="73"/>
      <c r="BG232" s="73"/>
      <c r="BH232" s="73"/>
      <c r="BI232" s="73"/>
      <c r="BJ232" s="73"/>
      <c r="BK232" s="73"/>
      <c r="BL232" s="74"/>
    </row>
    <row r="233" spans="1:64" ht="20.100000000000001" customHeight="1" x14ac:dyDescent="0.2">
      <c r="A233" s="189"/>
      <c r="B233" s="115"/>
      <c r="C233" s="115"/>
      <c r="D233" s="115"/>
      <c r="E233" s="115"/>
      <c r="F233" s="116"/>
      <c r="G233" s="153" t="s">
        <v>57</v>
      </c>
      <c r="H233" s="190"/>
      <c r="I233" s="190"/>
      <c r="J233" s="190"/>
      <c r="K233" s="190"/>
      <c r="L233" s="190"/>
      <c r="M233" s="190"/>
      <c r="N233" s="190"/>
      <c r="O233" s="190"/>
      <c r="P233" s="190"/>
      <c r="Q233" s="190"/>
      <c r="R233" s="190"/>
      <c r="S233" s="190"/>
      <c r="T233" s="190"/>
      <c r="U233" s="190"/>
      <c r="V233" s="190"/>
      <c r="W233" s="190"/>
      <c r="X233" s="190"/>
      <c r="Y233" s="191"/>
      <c r="Z233" s="61"/>
      <c r="AA233" s="81"/>
      <c r="AB233" s="81"/>
      <c r="AC233" s="81"/>
      <c r="AD233" s="82"/>
      <c r="AE233" s="61"/>
      <c r="AF233" s="81"/>
      <c r="AG233" s="81"/>
      <c r="AH233" s="81"/>
      <c r="AI233" s="81"/>
      <c r="AJ233" s="81"/>
      <c r="AK233" s="81"/>
      <c r="AL233" s="81"/>
      <c r="AM233" s="81"/>
      <c r="AN233" s="82"/>
      <c r="AO233" s="186"/>
      <c r="AP233" s="187"/>
      <c r="AQ233" s="187"/>
      <c r="AR233" s="187"/>
      <c r="AS233" s="187"/>
      <c r="AT233" s="187"/>
      <c r="AU233" s="187"/>
      <c r="AV233" s="188"/>
      <c r="AW233" s="83"/>
      <c r="AX233" s="84"/>
      <c r="AY233" s="84"/>
      <c r="AZ233" s="84"/>
      <c r="BA233" s="84"/>
      <c r="BB233" s="84"/>
      <c r="BC233" s="84"/>
      <c r="BD233" s="85"/>
      <c r="BE233" s="83"/>
      <c r="BF233" s="84"/>
      <c r="BG233" s="84"/>
      <c r="BH233" s="84"/>
      <c r="BI233" s="84"/>
      <c r="BJ233" s="84"/>
      <c r="BK233" s="84"/>
      <c r="BL233" s="85"/>
    </row>
    <row r="234" spans="1:64" ht="48.75" customHeight="1" x14ac:dyDescent="0.2">
      <c r="A234" s="189"/>
      <c r="B234" s="115"/>
      <c r="C234" s="115"/>
      <c r="D234" s="115"/>
      <c r="E234" s="115"/>
      <c r="F234" s="116"/>
      <c r="G234" s="68" t="s">
        <v>184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70"/>
      <c r="Z234" s="61" t="s">
        <v>58</v>
      </c>
      <c r="AA234" s="81"/>
      <c r="AB234" s="81"/>
      <c r="AC234" s="81"/>
      <c r="AD234" s="82"/>
      <c r="AE234" s="61" t="s">
        <v>84</v>
      </c>
      <c r="AF234" s="81"/>
      <c r="AG234" s="81"/>
      <c r="AH234" s="81"/>
      <c r="AI234" s="81"/>
      <c r="AJ234" s="81"/>
      <c r="AK234" s="81"/>
      <c r="AL234" s="81"/>
      <c r="AM234" s="81"/>
      <c r="AN234" s="82"/>
      <c r="AO234" s="186"/>
      <c r="AP234" s="187"/>
      <c r="AQ234" s="187"/>
      <c r="AR234" s="187"/>
      <c r="AS234" s="187"/>
      <c r="AT234" s="187"/>
      <c r="AU234" s="187"/>
      <c r="AV234" s="188"/>
      <c r="AW234" s="83">
        <f>AW232/3304175*100</f>
        <v>100</v>
      </c>
      <c r="AX234" s="84"/>
      <c r="AY234" s="84"/>
      <c r="AZ234" s="84"/>
      <c r="BA234" s="84"/>
      <c r="BB234" s="84"/>
      <c r="BC234" s="84"/>
      <c r="BD234" s="85"/>
      <c r="BE234" s="83">
        <f>AW234</f>
        <v>100</v>
      </c>
      <c r="BF234" s="84"/>
      <c r="BG234" s="84"/>
      <c r="BH234" s="84"/>
      <c r="BI234" s="84"/>
      <c r="BJ234" s="84"/>
      <c r="BK234" s="84"/>
      <c r="BL234" s="85"/>
    </row>
    <row r="235" spans="1:64" ht="37.5" customHeight="1" x14ac:dyDescent="0.2">
      <c r="A235" s="71">
        <v>0</v>
      </c>
      <c r="B235" s="62"/>
      <c r="C235" s="62"/>
      <c r="D235" s="62"/>
      <c r="E235" s="62"/>
      <c r="F235" s="63"/>
      <c r="G235" s="86" t="s">
        <v>83</v>
      </c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8"/>
      <c r="Z235" s="61" t="s">
        <v>58</v>
      </c>
      <c r="AA235" s="81"/>
      <c r="AB235" s="81"/>
      <c r="AC235" s="81"/>
      <c r="AD235" s="82"/>
      <c r="AE235" s="61" t="s">
        <v>84</v>
      </c>
      <c r="AF235" s="81"/>
      <c r="AG235" s="81"/>
      <c r="AH235" s="81"/>
      <c r="AI235" s="81"/>
      <c r="AJ235" s="81"/>
      <c r="AK235" s="81"/>
      <c r="AL235" s="81"/>
      <c r="AM235" s="81"/>
      <c r="AN235" s="82"/>
      <c r="AO235" s="72"/>
      <c r="AP235" s="73"/>
      <c r="AQ235" s="73"/>
      <c r="AR235" s="73"/>
      <c r="AS235" s="73"/>
      <c r="AT235" s="73"/>
      <c r="AU235" s="73"/>
      <c r="AV235" s="74"/>
      <c r="AW235" s="202">
        <f>AW232/36452462.76*100</f>
        <v>9.0643395530074748</v>
      </c>
      <c r="AX235" s="203"/>
      <c r="AY235" s="203"/>
      <c r="AZ235" s="203"/>
      <c r="BA235" s="203"/>
      <c r="BB235" s="203"/>
      <c r="BC235" s="203"/>
      <c r="BD235" s="204"/>
      <c r="BE235" s="72">
        <f>AO235+AW235</f>
        <v>9.0643395530074748</v>
      </c>
      <c r="BF235" s="73"/>
      <c r="BG235" s="73"/>
      <c r="BH235" s="73"/>
      <c r="BI235" s="73"/>
      <c r="BJ235" s="73"/>
      <c r="BK235" s="73"/>
      <c r="BL235" s="74"/>
    </row>
    <row r="236" spans="1:64" ht="6" customHeight="1" x14ac:dyDescent="0.2">
      <c r="A236" s="32"/>
      <c r="B236" s="32"/>
      <c r="C236" s="32"/>
      <c r="D236" s="32"/>
      <c r="E236" s="32"/>
      <c r="F236" s="3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6"/>
      <c r="AP236" s="36"/>
      <c r="AQ236" s="36"/>
      <c r="AR236" s="36"/>
      <c r="AS236" s="36"/>
      <c r="AT236" s="36"/>
      <c r="AU236" s="36"/>
      <c r="AV236" s="36"/>
      <c r="AW236" s="53"/>
      <c r="AX236" s="53"/>
      <c r="AY236" s="53"/>
      <c r="AZ236" s="53"/>
      <c r="BA236" s="53"/>
      <c r="BB236" s="53"/>
      <c r="BC236" s="53"/>
      <c r="BD236" s="53"/>
      <c r="BE236" s="36"/>
      <c r="BF236" s="36"/>
      <c r="BG236" s="36"/>
      <c r="BH236" s="36"/>
      <c r="BI236" s="36"/>
      <c r="BJ236" s="36"/>
      <c r="BK236" s="36"/>
      <c r="BL236" s="36"/>
    </row>
    <row r="237" spans="1:64" ht="36" customHeight="1" x14ac:dyDescent="0.2">
      <c r="A237" s="67" t="s">
        <v>19</v>
      </c>
      <c r="B237" s="67"/>
      <c r="C237" s="67"/>
      <c r="D237" s="67"/>
      <c r="E237" s="67"/>
      <c r="F237" s="67"/>
      <c r="G237" s="67" t="s">
        <v>32</v>
      </c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 t="s">
        <v>2</v>
      </c>
      <c r="AA237" s="67"/>
      <c r="AB237" s="67"/>
      <c r="AC237" s="67"/>
      <c r="AD237" s="67"/>
      <c r="AE237" s="67" t="s">
        <v>1</v>
      </c>
      <c r="AF237" s="67"/>
      <c r="AG237" s="67"/>
      <c r="AH237" s="67"/>
      <c r="AI237" s="67"/>
      <c r="AJ237" s="67"/>
      <c r="AK237" s="67"/>
      <c r="AL237" s="67"/>
      <c r="AM237" s="67"/>
      <c r="AN237" s="67"/>
      <c r="AO237" s="67" t="s">
        <v>20</v>
      </c>
      <c r="AP237" s="67"/>
      <c r="AQ237" s="67"/>
      <c r="AR237" s="67"/>
      <c r="AS237" s="67"/>
      <c r="AT237" s="67"/>
      <c r="AU237" s="67"/>
      <c r="AV237" s="67"/>
      <c r="AW237" s="67" t="s">
        <v>21</v>
      </c>
      <c r="AX237" s="67"/>
      <c r="AY237" s="67"/>
      <c r="AZ237" s="67"/>
      <c r="BA237" s="67"/>
      <c r="BB237" s="67"/>
      <c r="BC237" s="67"/>
      <c r="BD237" s="67"/>
      <c r="BE237" s="67" t="s">
        <v>18</v>
      </c>
      <c r="BF237" s="67"/>
      <c r="BG237" s="67"/>
      <c r="BH237" s="67"/>
      <c r="BI237" s="67"/>
      <c r="BJ237" s="67"/>
      <c r="BK237" s="67"/>
      <c r="BL237" s="67"/>
    </row>
    <row r="238" spans="1:64" ht="18" customHeight="1" x14ac:dyDescent="0.2">
      <c r="A238" s="67">
        <v>1</v>
      </c>
      <c r="B238" s="67"/>
      <c r="C238" s="67"/>
      <c r="D238" s="67"/>
      <c r="E238" s="67"/>
      <c r="F238" s="67"/>
      <c r="G238" s="71">
        <v>2</v>
      </c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3"/>
      <c r="Z238" s="67">
        <v>3</v>
      </c>
      <c r="AA238" s="67"/>
      <c r="AB238" s="67"/>
      <c r="AC238" s="67"/>
      <c r="AD238" s="67"/>
      <c r="AE238" s="67">
        <v>4</v>
      </c>
      <c r="AF238" s="67"/>
      <c r="AG238" s="67"/>
      <c r="AH238" s="67"/>
      <c r="AI238" s="67"/>
      <c r="AJ238" s="67"/>
      <c r="AK238" s="67"/>
      <c r="AL238" s="67"/>
      <c r="AM238" s="67"/>
      <c r="AN238" s="67"/>
      <c r="AO238" s="67">
        <v>5</v>
      </c>
      <c r="AP238" s="67"/>
      <c r="AQ238" s="67"/>
      <c r="AR238" s="67"/>
      <c r="AS238" s="67"/>
      <c r="AT238" s="67"/>
      <c r="AU238" s="67"/>
      <c r="AV238" s="67"/>
      <c r="AW238" s="67">
        <v>6</v>
      </c>
      <c r="AX238" s="67"/>
      <c r="AY238" s="67"/>
      <c r="AZ238" s="67"/>
      <c r="BA238" s="67"/>
      <c r="BB238" s="67"/>
      <c r="BC238" s="67"/>
      <c r="BD238" s="67"/>
      <c r="BE238" s="67">
        <v>7</v>
      </c>
      <c r="BF238" s="67"/>
      <c r="BG238" s="67"/>
      <c r="BH238" s="67"/>
      <c r="BI238" s="67"/>
      <c r="BJ238" s="67"/>
      <c r="BK238" s="67"/>
      <c r="BL238" s="67"/>
    </row>
    <row r="239" spans="1:64" ht="18" customHeight="1" x14ac:dyDescent="0.2">
      <c r="A239" s="67"/>
      <c r="B239" s="67"/>
      <c r="C239" s="67"/>
      <c r="D239" s="67"/>
      <c r="E239" s="67"/>
      <c r="F239" s="67"/>
      <c r="G239" s="104" t="s">
        <v>162</v>
      </c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  <c r="AB239" s="92"/>
      <c r="AC239" s="92"/>
      <c r="AD239" s="92"/>
      <c r="AE239" s="92"/>
      <c r="AF239" s="92"/>
      <c r="AG239" s="92"/>
      <c r="AH239" s="92"/>
      <c r="AI239" s="92"/>
      <c r="AJ239" s="92"/>
      <c r="AK239" s="92"/>
      <c r="AL239" s="92"/>
      <c r="AM239" s="92"/>
      <c r="AN239" s="92"/>
      <c r="AO239" s="92"/>
      <c r="AP239" s="92"/>
      <c r="AQ239" s="92"/>
      <c r="AR239" s="92"/>
      <c r="AS239" s="92"/>
      <c r="AT239" s="92"/>
      <c r="AU239" s="92"/>
      <c r="AV239" s="92"/>
      <c r="AW239" s="92"/>
      <c r="AX239" s="92"/>
      <c r="AY239" s="92"/>
      <c r="AZ239" s="92"/>
      <c r="BA239" s="92"/>
      <c r="BB239" s="92"/>
      <c r="BC239" s="92"/>
      <c r="BD239" s="93"/>
      <c r="BE239" s="105"/>
      <c r="BF239" s="105"/>
      <c r="BG239" s="105"/>
      <c r="BH239" s="105"/>
      <c r="BI239" s="105"/>
      <c r="BJ239" s="105"/>
      <c r="BK239" s="105"/>
      <c r="BL239" s="105"/>
    </row>
    <row r="240" spans="1:64" ht="18" customHeight="1" x14ac:dyDescent="0.2">
      <c r="A240" s="56"/>
      <c r="B240" s="56"/>
      <c r="C240" s="56"/>
      <c r="D240" s="56"/>
      <c r="E240" s="56"/>
      <c r="F240" s="56"/>
      <c r="G240" s="99" t="s">
        <v>55</v>
      </c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3"/>
      <c r="Z240" s="97"/>
      <c r="AA240" s="97"/>
      <c r="AB240" s="97"/>
      <c r="AC240" s="97"/>
      <c r="AD240" s="97"/>
      <c r="AE240" s="98"/>
      <c r="AF240" s="98"/>
      <c r="AG240" s="98"/>
      <c r="AH240" s="98"/>
      <c r="AI240" s="98"/>
      <c r="AJ240" s="98"/>
      <c r="AK240" s="98"/>
      <c r="AL240" s="98"/>
      <c r="AM240" s="98"/>
      <c r="AN240" s="99"/>
      <c r="AO240" s="64"/>
      <c r="AP240" s="64"/>
      <c r="AQ240" s="64"/>
      <c r="AR240" s="64"/>
      <c r="AS240" s="64"/>
      <c r="AT240" s="64"/>
      <c r="AU240" s="64"/>
      <c r="AV240" s="64"/>
      <c r="AW240" s="64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  <c r="BJ240" s="64"/>
      <c r="BK240" s="64"/>
      <c r="BL240" s="64"/>
    </row>
    <row r="241" spans="1:64" ht="18" customHeight="1" x14ac:dyDescent="0.2">
      <c r="A241" s="67"/>
      <c r="B241" s="67"/>
      <c r="C241" s="67"/>
      <c r="D241" s="67"/>
      <c r="E241" s="67"/>
      <c r="F241" s="67"/>
      <c r="G241" s="86" t="s">
        <v>158</v>
      </c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3"/>
      <c r="Z241" s="60" t="s">
        <v>56</v>
      </c>
      <c r="AA241" s="60"/>
      <c r="AB241" s="60"/>
      <c r="AC241" s="60"/>
      <c r="AD241" s="60"/>
      <c r="AE241" s="61" t="s">
        <v>105</v>
      </c>
      <c r="AF241" s="62"/>
      <c r="AG241" s="62"/>
      <c r="AH241" s="62"/>
      <c r="AI241" s="62"/>
      <c r="AJ241" s="62"/>
      <c r="AK241" s="62"/>
      <c r="AL241" s="62"/>
      <c r="AM241" s="62"/>
      <c r="AN241" s="63"/>
      <c r="AO241" s="66"/>
      <c r="AP241" s="66"/>
      <c r="AQ241" s="66"/>
      <c r="AR241" s="66"/>
      <c r="AS241" s="66"/>
      <c r="AT241" s="66"/>
      <c r="AU241" s="66"/>
      <c r="AV241" s="66"/>
      <c r="AW241" s="66">
        <f>AW242+AW243</f>
        <v>6082830</v>
      </c>
      <c r="AX241" s="66"/>
      <c r="AY241" s="66"/>
      <c r="AZ241" s="66"/>
      <c r="BA241" s="66"/>
      <c r="BB241" s="66"/>
      <c r="BC241" s="66"/>
      <c r="BD241" s="66"/>
      <c r="BE241" s="66">
        <f>AO241+AW241</f>
        <v>6082830</v>
      </c>
      <c r="BF241" s="66"/>
      <c r="BG241" s="66"/>
      <c r="BH241" s="66"/>
      <c r="BI241" s="66"/>
      <c r="BJ241" s="66"/>
      <c r="BK241" s="66"/>
      <c r="BL241" s="66"/>
    </row>
    <row r="242" spans="1:64" ht="33.75" customHeight="1" x14ac:dyDescent="0.2">
      <c r="A242" s="67"/>
      <c r="B242" s="67"/>
      <c r="C242" s="67"/>
      <c r="D242" s="67"/>
      <c r="E242" s="67"/>
      <c r="F242" s="67"/>
      <c r="G242" s="68" t="s">
        <v>163</v>
      </c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70"/>
      <c r="Z242" s="60" t="s">
        <v>56</v>
      </c>
      <c r="AA242" s="60"/>
      <c r="AB242" s="60"/>
      <c r="AC242" s="60"/>
      <c r="AD242" s="60"/>
      <c r="AE242" s="61" t="s">
        <v>105</v>
      </c>
      <c r="AF242" s="62"/>
      <c r="AG242" s="62"/>
      <c r="AH242" s="62"/>
      <c r="AI242" s="62"/>
      <c r="AJ242" s="62"/>
      <c r="AK242" s="62"/>
      <c r="AL242" s="62"/>
      <c r="AM242" s="62"/>
      <c r="AN242" s="63"/>
      <c r="AO242" s="66"/>
      <c r="AP242" s="66"/>
      <c r="AQ242" s="66"/>
      <c r="AR242" s="66"/>
      <c r="AS242" s="66"/>
      <c r="AT242" s="66"/>
      <c r="AU242" s="66"/>
      <c r="AV242" s="66"/>
      <c r="AW242" s="72">
        <f>AK106+AK107</f>
        <v>3103162</v>
      </c>
      <c r="AX242" s="73"/>
      <c r="AY242" s="73"/>
      <c r="AZ242" s="73"/>
      <c r="BA242" s="73"/>
      <c r="BB242" s="73"/>
      <c r="BC242" s="73"/>
      <c r="BD242" s="74"/>
      <c r="BE242" s="66">
        <f>AO242+AW242</f>
        <v>3103162</v>
      </c>
      <c r="BF242" s="66"/>
      <c r="BG242" s="66"/>
      <c r="BH242" s="66"/>
      <c r="BI242" s="66"/>
      <c r="BJ242" s="66"/>
      <c r="BK242" s="66"/>
      <c r="BL242" s="66"/>
    </row>
    <row r="243" spans="1:64" ht="21.75" customHeight="1" x14ac:dyDescent="0.2">
      <c r="A243" s="67"/>
      <c r="B243" s="67"/>
      <c r="C243" s="67"/>
      <c r="D243" s="67"/>
      <c r="E243" s="67"/>
      <c r="F243" s="67"/>
      <c r="G243" s="68" t="s">
        <v>164</v>
      </c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70"/>
      <c r="Z243" s="60" t="s">
        <v>56</v>
      </c>
      <c r="AA243" s="60"/>
      <c r="AB243" s="60"/>
      <c r="AC243" s="60"/>
      <c r="AD243" s="60"/>
      <c r="AE243" s="61" t="s">
        <v>105</v>
      </c>
      <c r="AF243" s="62"/>
      <c r="AG243" s="62"/>
      <c r="AH243" s="62"/>
      <c r="AI243" s="62"/>
      <c r="AJ243" s="62"/>
      <c r="AK243" s="62"/>
      <c r="AL243" s="62"/>
      <c r="AM243" s="62"/>
      <c r="AN243" s="63"/>
      <c r="AO243" s="66"/>
      <c r="AP243" s="66"/>
      <c r="AQ243" s="66"/>
      <c r="AR243" s="66"/>
      <c r="AS243" s="66"/>
      <c r="AT243" s="66"/>
      <c r="AU243" s="66"/>
      <c r="AV243" s="66"/>
      <c r="AW243" s="72">
        <f>AK104+AK105</f>
        <v>2979668</v>
      </c>
      <c r="AX243" s="73"/>
      <c r="AY243" s="73"/>
      <c r="AZ243" s="73"/>
      <c r="BA243" s="73"/>
      <c r="BB243" s="73"/>
      <c r="BC243" s="73"/>
      <c r="BD243" s="74"/>
      <c r="BE243" s="66">
        <f>AO243+AW243</f>
        <v>2979668</v>
      </c>
      <c r="BF243" s="66"/>
      <c r="BG243" s="66"/>
      <c r="BH243" s="66"/>
      <c r="BI243" s="66"/>
      <c r="BJ243" s="66"/>
      <c r="BK243" s="66"/>
      <c r="BL243" s="66"/>
    </row>
    <row r="244" spans="1:64" ht="18" customHeight="1" x14ac:dyDescent="0.2">
      <c r="A244" s="56"/>
      <c r="B244" s="56"/>
      <c r="C244" s="56"/>
      <c r="D244" s="56"/>
      <c r="E244" s="56"/>
      <c r="F244" s="56"/>
      <c r="G244" s="192" t="s">
        <v>94</v>
      </c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4"/>
      <c r="Z244" s="60"/>
      <c r="AA244" s="60"/>
      <c r="AB244" s="60"/>
      <c r="AC244" s="60"/>
      <c r="AD244" s="60"/>
      <c r="AE244" s="61"/>
      <c r="AF244" s="62"/>
      <c r="AG244" s="62"/>
      <c r="AH244" s="62"/>
      <c r="AI244" s="62"/>
      <c r="AJ244" s="62"/>
      <c r="AK244" s="62"/>
      <c r="AL244" s="62"/>
      <c r="AM244" s="62"/>
      <c r="AN244" s="63"/>
      <c r="AO244" s="64"/>
      <c r="AP244" s="64"/>
      <c r="AQ244" s="64"/>
      <c r="AR244" s="64"/>
      <c r="AS244" s="64"/>
      <c r="AT244" s="64"/>
      <c r="AU244" s="64"/>
      <c r="AV244" s="64"/>
      <c r="AW244" s="64"/>
      <c r="AX244" s="64"/>
      <c r="AY244" s="64"/>
      <c r="AZ244" s="64"/>
      <c r="BA244" s="64"/>
      <c r="BB244" s="64"/>
      <c r="BC244" s="64"/>
      <c r="BD244" s="64"/>
      <c r="BE244" s="64"/>
      <c r="BF244" s="64"/>
      <c r="BG244" s="64"/>
      <c r="BH244" s="64"/>
      <c r="BI244" s="64"/>
      <c r="BJ244" s="64"/>
      <c r="BK244" s="64"/>
      <c r="BL244" s="64"/>
    </row>
    <row r="245" spans="1:64" ht="33.75" customHeight="1" x14ac:dyDescent="0.2">
      <c r="A245" s="56"/>
      <c r="B245" s="56"/>
      <c r="C245" s="56"/>
      <c r="D245" s="56"/>
      <c r="E245" s="56"/>
      <c r="F245" s="56"/>
      <c r="G245" s="57" t="s">
        <v>165</v>
      </c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9"/>
      <c r="Z245" s="60" t="s">
        <v>108</v>
      </c>
      <c r="AA245" s="60"/>
      <c r="AB245" s="60"/>
      <c r="AC245" s="60"/>
      <c r="AD245" s="60"/>
      <c r="AE245" s="61" t="s">
        <v>155</v>
      </c>
      <c r="AF245" s="62"/>
      <c r="AG245" s="62"/>
      <c r="AH245" s="62"/>
      <c r="AI245" s="62"/>
      <c r="AJ245" s="62"/>
      <c r="AK245" s="62"/>
      <c r="AL245" s="62"/>
      <c r="AM245" s="62"/>
      <c r="AN245" s="63"/>
      <c r="AO245" s="64"/>
      <c r="AP245" s="64"/>
      <c r="AQ245" s="64"/>
      <c r="AR245" s="64"/>
      <c r="AS245" s="64"/>
      <c r="AT245" s="64"/>
      <c r="AU245" s="64"/>
      <c r="AV245" s="64"/>
      <c r="AW245" s="55">
        <v>2</v>
      </c>
      <c r="AX245" s="55"/>
      <c r="AY245" s="55"/>
      <c r="AZ245" s="55"/>
      <c r="BA245" s="55"/>
      <c r="BB245" s="55"/>
      <c r="BC245" s="55"/>
      <c r="BD245" s="55"/>
      <c r="BE245" s="55">
        <f>AW245</f>
        <v>2</v>
      </c>
      <c r="BF245" s="55"/>
      <c r="BG245" s="55"/>
      <c r="BH245" s="55"/>
      <c r="BI245" s="55"/>
      <c r="BJ245" s="55"/>
      <c r="BK245" s="55"/>
      <c r="BL245" s="55"/>
    </row>
    <row r="246" spans="1:64" ht="35.25" customHeight="1" x14ac:dyDescent="0.2">
      <c r="A246" s="56"/>
      <c r="B246" s="56"/>
      <c r="C246" s="56"/>
      <c r="D246" s="56"/>
      <c r="E246" s="56"/>
      <c r="F246" s="56"/>
      <c r="G246" s="57" t="s">
        <v>166</v>
      </c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9"/>
      <c r="Z246" s="60" t="s">
        <v>108</v>
      </c>
      <c r="AA246" s="60"/>
      <c r="AB246" s="60"/>
      <c r="AC246" s="60"/>
      <c r="AD246" s="60"/>
      <c r="AE246" s="61" t="s">
        <v>155</v>
      </c>
      <c r="AF246" s="62"/>
      <c r="AG246" s="62"/>
      <c r="AH246" s="62"/>
      <c r="AI246" s="62"/>
      <c r="AJ246" s="62"/>
      <c r="AK246" s="62"/>
      <c r="AL246" s="62"/>
      <c r="AM246" s="62"/>
      <c r="AN246" s="63"/>
      <c r="AO246" s="64"/>
      <c r="AP246" s="64"/>
      <c r="AQ246" s="64"/>
      <c r="AR246" s="64"/>
      <c r="AS246" s="64"/>
      <c r="AT246" s="64"/>
      <c r="AU246" s="64"/>
      <c r="AV246" s="64"/>
      <c r="AW246" s="55">
        <v>2</v>
      </c>
      <c r="AX246" s="55"/>
      <c r="AY246" s="55"/>
      <c r="AZ246" s="55"/>
      <c r="BA246" s="55"/>
      <c r="BB246" s="55"/>
      <c r="BC246" s="55"/>
      <c r="BD246" s="55"/>
      <c r="BE246" s="55">
        <f>AW246</f>
        <v>2</v>
      </c>
      <c r="BF246" s="55"/>
      <c r="BG246" s="55"/>
      <c r="BH246" s="55"/>
      <c r="BI246" s="55"/>
      <c r="BJ246" s="55"/>
      <c r="BK246" s="55"/>
      <c r="BL246" s="55"/>
    </row>
    <row r="247" spans="1:64" ht="18" customHeight="1" x14ac:dyDescent="0.2">
      <c r="A247" s="56"/>
      <c r="B247" s="56"/>
      <c r="C247" s="56"/>
      <c r="D247" s="56"/>
      <c r="E247" s="56"/>
      <c r="F247" s="56"/>
      <c r="G247" s="192" t="s">
        <v>91</v>
      </c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4"/>
      <c r="Z247" s="61"/>
      <c r="AA247" s="81"/>
      <c r="AB247" s="81"/>
      <c r="AC247" s="81"/>
      <c r="AD247" s="82"/>
      <c r="AE247" s="61"/>
      <c r="AF247" s="62"/>
      <c r="AG247" s="62"/>
      <c r="AH247" s="62"/>
      <c r="AI247" s="62"/>
      <c r="AJ247" s="62"/>
      <c r="AK247" s="62"/>
      <c r="AL247" s="62"/>
      <c r="AM247" s="62"/>
      <c r="AN247" s="63"/>
      <c r="AO247" s="64"/>
      <c r="AP247" s="64"/>
      <c r="AQ247" s="64"/>
      <c r="AR247" s="64"/>
      <c r="AS247" s="64"/>
      <c r="AT247" s="64"/>
      <c r="AU247" s="64"/>
      <c r="AV247" s="64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</row>
    <row r="248" spans="1:64" ht="35.25" customHeight="1" x14ac:dyDescent="0.2">
      <c r="A248" s="56"/>
      <c r="B248" s="56"/>
      <c r="C248" s="56"/>
      <c r="D248" s="56"/>
      <c r="E248" s="56"/>
      <c r="F248" s="56"/>
      <c r="G248" s="57" t="s">
        <v>167</v>
      </c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9"/>
      <c r="Z248" s="60" t="s">
        <v>56</v>
      </c>
      <c r="AA248" s="60"/>
      <c r="AB248" s="60"/>
      <c r="AC248" s="60"/>
      <c r="AD248" s="60"/>
      <c r="AE248" s="60" t="s">
        <v>84</v>
      </c>
      <c r="AF248" s="67"/>
      <c r="AG248" s="67"/>
      <c r="AH248" s="67"/>
      <c r="AI248" s="67"/>
      <c r="AJ248" s="67"/>
      <c r="AK248" s="67"/>
      <c r="AL248" s="67"/>
      <c r="AM248" s="67"/>
      <c r="AN248" s="67"/>
      <c r="AO248" s="64"/>
      <c r="AP248" s="64"/>
      <c r="AQ248" s="64"/>
      <c r="AR248" s="64"/>
      <c r="AS248" s="64"/>
      <c r="AT248" s="64"/>
      <c r="AU248" s="64"/>
      <c r="AV248" s="64"/>
      <c r="AW248" s="66">
        <f>AW242/AW245</f>
        <v>1551581</v>
      </c>
      <c r="AX248" s="66"/>
      <c r="AY248" s="66"/>
      <c r="AZ248" s="66"/>
      <c r="BA248" s="66"/>
      <c r="BB248" s="66"/>
      <c r="BC248" s="66"/>
      <c r="BD248" s="66"/>
      <c r="BE248" s="66">
        <f>AW248</f>
        <v>1551581</v>
      </c>
      <c r="BF248" s="66"/>
      <c r="BG248" s="66"/>
      <c r="BH248" s="66"/>
      <c r="BI248" s="66"/>
      <c r="BJ248" s="66"/>
      <c r="BK248" s="66"/>
      <c r="BL248" s="66"/>
    </row>
    <row r="249" spans="1:64" ht="18.75" customHeight="1" x14ac:dyDescent="0.2">
      <c r="A249" s="56"/>
      <c r="B249" s="56"/>
      <c r="C249" s="56"/>
      <c r="D249" s="56"/>
      <c r="E249" s="56"/>
      <c r="F249" s="56"/>
      <c r="G249" s="57" t="s">
        <v>172</v>
      </c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9"/>
      <c r="Z249" s="60" t="s">
        <v>56</v>
      </c>
      <c r="AA249" s="60"/>
      <c r="AB249" s="60"/>
      <c r="AC249" s="60"/>
      <c r="AD249" s="60"/>
      <c r="AE249" s="60" t="s">
        <v>84</v>
      </c>
      <c r="AF249" s="67"/>
      <c r="AG249" s="67"/>
      <c r="AH249" s="67"/>
      <c r="AI249" s="67"/>
      <c r="AJ249" s="67"/>
      <c r="AK249" s="67"/>
      <c r="AL249" s="67"/>
      <c r="AM249" s="67"/>
      <c r="AN249" s="67"/>
      <c r="AO249" s="64"/>
      <c r="AP249" s="64"/>
      <c r="AQ249" s="64"/>
      <c r="AR249" s="64"/>
      <c r="AS249" s="64"/>
      <c r="AT249" s="64"/>
      <c r="AU249" s="64"/>
      <c r="AV249" s="64"/>
      <c r="AW249" s="66">
        <f>AW243/AW246</f>
        <v>1489834</v>
      </c>
      <c r="AX249" s="66"/>
      <c r="AY249" s="66"/>
      <c r="AZ249" s="66"/>
      <c r="BA249" s="66"/>
      <c r="BB249" s="66"/>
      <c r="BC249" s="66"/>
      <c r="BD249" s="66"/>
      <c r="BE249" s="66">
        <f>AW249</f>
        <v>1489834</v>
      </c>
      <c r="BF249" s="66"/>
      <c r="BG249" s="66"/>
      <c r="BH249" s="66"/>
      <c r="BI249" s="66"/>
      <c r="BJ249" s="66"/>
      <c r="BK249" s="66"/>
      <c r="BL249" s="66"/>
    </row>
    <row r="250" spans="1:64" ht="18" customHeight="1" x14ac:dyDescent="0.2">
      <c r="A250" s="56"/>
      <c r="B250" s="56"/>
      <c r="C250" s="56"/>
      <c r="D250" s="56"/>
      <c r="E250" s="56"/>
      <c r="F250" s="56"/>
      <c r="G250" s="153" t="s">
        <v>57</v>
      </c>
      <c r="H250" s="190"/>
      <c r="I250" s="190"/>
      <c r="J250" s="190"/>
      <c r="K250" s="190"/>
      <c r="L250" s="190"/>
      <c r="M250" s="190"/>
      <c r="N250" s="190"/>
      <c r="O250" s="190"/>
      <c r="P250" s="190"/>
      <c r="Q250" s="190"/>
      <c r="R250" s="190"/>
      <c r="S250" s="190"/>
      <c r="T250" s="190"/>
      <c r="U250" s="190"/>
      <c r="V250" s="190"/>
      <c r="W250" s="190"/>
      <c r="X250" s="190"/>
      <c r="Y250" s="191"/>
      <c r="Z250" s="61"/>
      <c r="AA250" s="81"/>
      <c r="AB250" s="81"/>
      <c r="AC250" s="81"/>
      <c r="AD250" s="82"/>
      <c r="AE250" s="61"/>
      <c r="AF250" s="81"/>
      <c r="AG250" s="81"/>
      <c r="AH250" s="81"/>
      <c r="AI250" s="81"/>
      <c r="AJ250" s="81"/>
      <c r="AK250" s="81"/>
      <c r="AL250" s="81"/>
      <c r="AM250" s="81"/>
      <c r="AN250" s="82"/>
      <c r="AO250" s="186"/>
      <c r="AP250" s="187"/>
      <c r="AQ250" s="187"/>
      <c r="AR250" s="187"/>
      <c r="AS250" s="187"/>
      <c r="AT250" s="187"/>
      <c r="AU250" s="187"/>
      <c r="AV250" s="188"/>
      <c r="AW250" s="83"/>
      <c r="AX250" s="84"/>
      <c r="AY250" s="84"/>
      <c r="AZ250" s="84"/>
      <c r="BA250" s="84"/>
      <c r="BB250" s="84"/>
      <c r="BC250" s="84"/>
      <c r="BD250" s="85"/>
      <c r="BE250" s="83"/>
      <c r="BF250" s="84"/>
      <c r="BG250" s="84"/>
      <c r="BH250" s="84"/>
      <c r="BI250" s="84"/>
      <c r="BJ250" s="84"/>
      <c r="BK250" s="84"/>
      <c r="BL250" s="85"/>
    </row>
    <row r="251" spans="1:64" ht="50.25" customHeight="1" x14ac:dyDescent="0.2">
      <c r="A251" s="56"/>
      <c r="B251" s="56"/>
      <c r="C251" s="56"/>
      <c r="D251" s="56"/>
      <c r="E251" s="56"/>
      <c r="F251" s="56"/>
      <c r="G251" s="68" t="s">
        <v>185</v>
      </c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70"/>
      <c r="Z251" s="60" t="s">
        <v>58</v>
      </c>
      <c r="AA251" s="60"/>
      <c r="AB251" s="60"/>
      <c r="AC251" s="60"/>
      <c r="AD251" s="60"/>
      <c r="AE251" s="60" t="s">
        <v>84</v>
      </c>
      <c r="AF251" s="67"/>
      <c r="AG251" s="67"/>
      <c r="AH251" s="67"/>
      <c r="AI251" s="67"/>
      <c r="AJ251" s="67"/>
      <c r="AK251" s="67"/>
      <c r="AL251" s="67"/>
      <c r="AM251" s="67"/>
      <c r="AN251" s="67"/>
      <c r="AO251" s="186"/>
      <c r="AP251" s="187"/>
      <c r="AQ251" s="187"/>
      <c r="AR251" s="187"/>
      <c r="AS251" s="187"/>
      <c r="AT251" s="187"/>
      <c r="AU251" s="187"/>
      <c r="AV251" s="188"/>
      <c r="AW251" s="72">
        <f>2115340/2115340*100</f>
        <v>100</v>
      </c>
      <c r="AX251" s="73"/>
      <c r="AY251" s="73"/>
      <c r="AZ251" s="73"/>
      <c r="BA251" s="73"/>
      <c r="BB251" s="73"/>
      <c r="BC251" s="73"/>
      <c r="BD251" s="74"/>
      <c r="BE251" s="66">
        <f>AW251</f>
        <v>100</v>
      </c>
      <c r="BF251" s="66"/>
      <c r="BG251" s="66"/>
      <c r="BH251" s="66"/>
      <c r="BI251" s="66"/>
      <c r="BJ251" s="66"/>
      <c r="BK251" s="66"/>
      <c r="BL251" s="66"/>
    </row>
    <row r="252" spans="1:64" ht="48.75" customHeight="1" x14ac:dyDescent="0.2">
      <c r="A252" s="56"/>
      <c r="B252" s="56"/>
      <c r="C252" s="56"/>
      <c r="D252" s="56"/>
      <c r="E252" s="56"/>
      <c r="F252" s="56"/>
      <c r="G252" s="68" t="s">
        <v>186</v>
      </c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70"/>
      <c r="Z252" s="60" t="s">
        <v>58</v>
      </c>
      <c r="AA252" s="60"/>
      <c r="AB252" s="60"/>
      <c r="AC252" s="60"/>
      <c r="AD252" s="60"/>
      <c r="AE252" s="60" t="s">
        <v>84</v>
      </c>
      <c r="AF252" s="67"/>
      <c r="AG252" s="67"/>
      <c r="AH252" s="67"/>
      <c r="AI252" s="67"/>
      <c r="AJ252" s="67"/>
      <c r="AK252" s="67"/>
      <c r="AL252" s="67"/>
      <c r="AM252" s="67"/>
      <c r="AN252" s="67"/>
      <c r="AO252" s="186"/>
      <c r="AP252" s="187"/>
      <c r="AQ252" s="187"/>
      <c r="AR252" s="187"/>
      <c r="AS252" s="187"/>
      <c r="AT252" s="187"/>
      <c r="AU252" s="187"/>
      <c r="AV252" s="188"/>
      <c r="AW252" s="72">
        <f>864238/864238*100</f>
        <v>100</v>
      </c>
      <c r="AX252" s="73"/>
      <c r="AY252" s="73"/>
      <c r="AZ252" s="73"/>
      <c r="BA252" s="73"/>
      <c r="BB252" s="73"/>
      <c r="BC252" s="73"/>
      <c r="BD252" s="74"/>
      <c r="BE252" s="66">
        <f>AW252</f>
        <v>100</v>
      </c>
      <c r="BF252" s="66"/>
      <c r="BG252" s="66"/>
      <c r="BH252" s="66"/>
      <c r="BI252" s="66"/>
      <c r="BJ252" s="66"/>
      <c r="BK252" s="66"/>
      <c r="BL252" s="66"/>
    </row>
    <row r="253" spans="1:64" ht="48.75" customHeight="1" x14ac:dyDescent="0.2">
      <c r="A253" s="56"/>
      <c r="B253" s="56"/>
      <c r="C253" s="56"/>
      <c r="D253" s="56"/>
      <c r="E253" s="56"/>
      <c r="F253" s="56"/>
      <c r="G253" s="68" t="s">
        <v>187</v>
      </c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70"/>
      <c r="Z253" s="60" t="s">
        <v>58</v>
      </c>
      <c r="AA253" s="60"/>
      <c r="AB253" s="60"/>
      <c r="AC253" s="60"/>
      <c r="AD253" s="60"/>
      <c r="AE253" s="60" t="s">
        <v>84</v>
      </c>
      <c r="AF253" s="67"/>
      <c r="AG253" s="67"/>
      <c r="AH253" s="67"/>
      <c r="AI253" s="67"/>
      <c r="AJ253" s="67"/>
      <c r="AK253" s="67"/>
      <c r="AL253" s="67"/>
      <c r="AM253" s="67"/>
      <c r="AN253" s="67"/>
      <c r="AO253" s="186"/>
      <c r="AP253" s="187"/>
      <c r="AQ253" s="187"/>
      <c r="AR253" s="187"/>
      <c r="AS253" s="187"/>
      <c r="AT253" s="187"/>
      <c r="AU253" s="187"/>
      <c r="AV253" s="188"/>
      <c r="AW253" s="72">
        <f>2086056/2086056*100</f>
        <v>100</v>
      </c>
      <c r="AX253" s="73"/>
      <c r="AY253" s="73"/>
      <c r="AZ253" s="73"/>
      <c r="BA253" s="73"/>
      <c r="BB253" s="73"/>
      <c r="BC253" s="73"/>
      <c r="BD253" s="74"/>
      <c r="BE253" s="66">
        <f>AW253</f>
        <v>100</v>
      </c>
      <c r="BF253" s="66"/>
      <c r="BG253" s="66"/>
      <c r="BH253" s="66"/>
      <c r="BI253" s="66"/>
      <c r="BJ253" s="66"/>
      <c r="BK253" s="66"/>
      <c r="BL253" s="66"/>
    </row>
    <row r="254" spans="1:64" ht="48.75" customHeight="1" x14ac:dyDescent="0.2">
      <c r="A254" s="56"/>
      <c r="B254" s="56"/>
      <c r="C254" s="56"/>
      <c r="D254" s="56"/>
      <c r="E254" s="56"/>
      <c r="F254" s="56"/>
      <c r="G254" s="68" t="s">
        <v>188</v>
      </c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70"/>
      <c r="Z254" s="60" t="s">
        <v>58</v>
      </c>
      <c r="AA254" s="60"/>
      <c r="AB254" s="60"/>
      <c r="AC254" s="60"/>
      <c r="AD254" s="60"/>
      <c r="AE254" s="60" t="s">
        <v>84</v>
      </c>
      <c r="AF254" s="67"/>
      <c r="AG254" s="67"/>
      <c r="AH254" s="67"/>
      <c r="AI254" s="67"/>
      <c r="AJ254" s="67"/>
      <c r="AK254" s="67"/>
      <c r="AL254" s="67"/>
      <c r="AM254" s="67"/>
      <c r="AN254" s="67"/>
      <c r="AO254" s="186"/>
      <c r="AP254" s="187"/>
      <c r="AQ254" s="187"/>
      <c r="AR254" s="187"/>
      <c r="AS254" s="187"/>
      <c r="AT254" s="187"/>
      <c r="AU254" s="187"/>
      <c r="AV254" s="188"/>
      <c r="AW254" s="72">
        <f>1017106/1017106*100</f>
        <v>100</v>
      </c>
      <c r="AX254" s="73"/>
      <c r="AY254" s="73"/>
      <c r="AZ254" s="73"/>
      <c r="BA254" s="73"/>
      <c r="BB254" s="73"/>
      <c r="BC254" s="73"/>
      <c r="BD254" s="74"/>
      <c r="BE254" s="66">
        <f>AW254</f>
        <v>100</v>
      </c>
      <c r="BF254" s="66"/>
      <c r="BG254" s="66"/>
      <c r="BH254" s="66"/>
      <c r="BI254" s="66"/>
      <c r="BJ254" s="66"/>
      <c r="BK254" s="66"/>
      <c r="BL254" s="66"/>
    </row>
    <row r="255" spans="1:64" ht="33.75" customHeight="1" x14ac:dyDescent="0.2">
      <c r="A255" s="67">
        <v>0</v>
      </c>
      <c r="B255" s="67"/>
      <c r="C255" s="67"/>
      <c r="D255" s="67"/>
      <c r="E255" s="67"/>
      <c r="F255" s="67"/>
      <c r="G255" s="106" t="s">
        <v>83</v>
      </c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60" t="s">
        <v>58</v>
      </c>
      <c r="AA255" s="60"/>
      <c r="AB255" s="60"/>
      <c r="AC255" s="60"/>
      <c r="AD255" s="60"/>
      <c r="AE255" s="60" t="s">
        <v>84</v>
      </c>
      <c r="AF255" s="67"/>
      <c r="AG255" s="67"/>
      <c r="AH255" s="67"/>
      <c r="AI255" s="67"/>
      <c r="AJ255" s="67"/>
      <c r="AK255" s="67"/>
      <c r="AL255" s="67"/>
      <c r="AM255" s="67"/>
      <c r="AN255" s="67"/>
      <c r="AO255" s="66"/>
      <c r="AP255" s="66"/>
      <c r="AQ255" s="66"/>
      <c r="AR255" s="66"/>
      <c r="AS255" s="66"/>
      <c r="AT255" s="66"/>
      <c r="AU255" s="66"/>
      <c r="AV255" s="66"/>
      <c r="AW255" s="108">
        <f>AW241/151003162.73*100</f>
        <v>4.0282798651551133</v>
      </c>
      <c r="AX255" s="108"/>
      <c r="AY255" s="108"/>
      <c r="AZ255" s="108"/>
      <c r="BA255" s="108"/>
      <c r="BB255" s="108"/>
      <c r="BC255" s="108"/>
      <c r="BD255" s="108"/>
      <c r="BE255" s="66">
        <f>AO255+AW255</f>
        <v>4.0282798651551133</v>
      </c>
      <c r="BF255" s="66"/>
      <c r="BG255" s="66"/>
      <c r="BH255" s="66"/>
      <c r="BI255" s="66"/>
      <c r="BJ255" s="66"/>
      <c r="BK255" s="66"/>
      <c r="BL255" s="66"/>
    </row>
    <row r="256" spans="1:64" ht="10.5" customHeight="1" x14ac:dyDescent="0.2">
      <c r="A256" s="32"/>
      <c r="B256" s="32"/>
      <c r="C256" s="32"/>
      <c r="D256" s="32"/>
      <c r="E256" s="32"/>
      <c r="F256" s="3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6"/>
      <c r="AP256" s="36"/>
      <c r="AQ256" s="36"/>
      <c r="AR256" s="36"/>
      <c r="AS256" s="36"/>
      <c r="AT256" s="36"/>
      <c r="AU256" s="36"/>
      <c r="AV256" s="36"/>
      <c r="AW256" s="53"/>
      <c r="AX256" s="53"/>
      <c r="AY256" s="53"/>
      <c r="AZ256" s="53"/>
      <c r="BA256" s="53"/>
      <c r="BB256" s="53"/>
      <c r="BC256" s="53"/>
      <c r="BD256" s="53"/>
      <c r="BE256" s="36"/>
      <c r="BF256" s="36"/>
      <c r="BG256" s="36"/>
      <c r="BH256" s="36"/>
      <c r="BI256" s="36"/>
      <c r="BJ256" s="36"/>
      <c r="BK256" s="36"/>
      <c r="BL256" s="36"/>
    </row>
    <row r="257" spans="1:64" ht="18.75" customHeight="1" x14ac:dyDescent="0.25">
      <c r="A257" s="162" t="s">
        <v>86</v>
      </c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33"/>
      <c r="X257" s="133"/>
      <c r="Y257" s="133"/>
      <c r="Z257" s="133"/>
      <c r="AA257" s="133"/>
      <c r="AB257" s="133"/>
      <c r="AC257" s="133"/>
      <c r="AD257" s="133"/>
      <c r="AE257" s="133"/>
      <c r="AF257" s="133"/>
      <c r="AG257" s="133"/>
      <c r="AH257" s="133"/>
      <c r="AI257" s="133"/>
      <c r="AJ257" s="133"/>
      <c r="AK257" s="133"/>
      <c r="AL257" s="133"/>
      <c r="AM257" s="133"/>
      <c r="AN257" s="6"/>
      <c r="AO257" s="158" t="s">
        <v>112</v>
      </c>
      <c r="AP257" s="158"/>
      <c r="AQ257" s="158"/>
      <c r="AR257" s="158"/>
      <c r="AS257" s="158"/>
      <c r="AT257" s="158"/>
      <c r="AU257" s="158"/>
      <c r="AV257" s="158"/>
      <c r="AW257" s="158"/>
      <c r="AX257" s="158"/>
      <c r="AY257" s="158"/>
      <c r="AZ257" s="158"/>
      <c r="BA257" s="158"/>
      <c r="BB257" s="158"/>
      <c r="BC257" s="158"/>
      <c r="BD257" s="158"/>
      <c r="BE257" s="158"/>
      <c r="BF257" s="158"/>
      <c r="BG257" s="158"/>
      <c r="BH257" s="37"/>
      <c r="BI257" s="37"/>
      <c r="BJ257" s="37"/>
      <c r="BK257" s="37"/>
      <c r="BL257" s="37"/>
    </row>
    <row r="258" spans="1:64" ht="15" customHeight="1" x14ac:dyDescent="0.2">
      <c r="W258" s="156" t="s">
        <v>5</v>
      </c>
      <c r="X258" s="156"/>
      <c r="Y258" s="156"/>
      <c r="Z258" s="156"/>
      <c r="AA258" s="156"/>
      <c r="AB258" s="156"/>
      <c r="AC258" s="156"/>
      <c r="AD258" s="156"/>
      <c r="AE258" s="156"/>
      <c r="AF258" s="156"/>
      <c r="AG258" s="156"/>
      <c r="AH258" s="156"/>
      <c r="AI258" s="156"/>
      <c r="AJ258" s="156"/>
      <c r="AK258" s="156"/>
      <c r="AL258" s="156"/>
      <c r="AM258" s="156"/>
      <c r="AO258" s="156" t="s">
        <v>39</v>
      </c>
      <c r="AP258" s="156"/>
      <c r="AQ258" s="156"/>
      <c r="AR258" s="156"/>
      <c r="AS258" s="156"/>
      <c r="AT258" s="156"/>
      <c r="AU258" s="156"/>
      <c r="AV258" s="156"/>
      <c r="AW258" s="156"/>
      <c r="AX258" s="156"/>
      <c r="AY258" s="156"/>
      <c r="AZ258" s="156"/>
      <c r="BA258" s="156"/>
      <c r="BB258" s="156"/>
      <c r="BC258" s="156"/>
      <c r="BD258" s="156"/>
      <c r="BE258" s="156"/>
      <c r="BF258" s="156"/>
      <c r="BG258" s="156"/>
    </row>
    <row r="259" spans="1:64" ht="15.75" customHeight="1" x14ac:dyDescent="0.2">
      <c r="A259" s="161" t="s">
        <v>3</v>
      </c>
      <c r="B259" s="161"/>
      <c r="C259" s="161"/>
      <c r="D259" s="161"/>
      <c r="E259" s="161"/>
      <c r="F259" s="161"/>
    </row>
    <row r="260" spans="1:64" ht="19.5" customHeight="1" x14ac:dyDescent="0.2">
      <c r="A260" s="160" t="s">
        <v>60</v>
      </c>
      <c r="B260" s="160"/>
      <c r="C260" s="160"/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60"/>
      <c r="Q260" s="160"/>
      <c r="R260" s="160"/>
      <c r="S260" s="160"/>
      <c r="T260" s="160"/>
      <c r="U260" s="160"/>
      <c r="V260" s="160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</row>
    <row r="261" spans="1:64" x14ac:dyDescent="0.2">
      <c r="A261" s="41" t="s">
        <v>35</v>
      </c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</row>
    <row r="262" spans="1:64" ht="6" customHeight="1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</row>
    <row r="263" spans="1:64" ht="15.75" customHeight="1" x14ac:dyDescent="0.2">
      <c r="A263" s="168" t="s">
        <v>61</v>
      </c>
      <c r="B263" s="168"/>
      <c r="C263" s="168"/>
      <c r="D263" s="168"/>
      <c r="E263" s="168"/>
      <c r="F263" s="168"/>
      <c r="G263" s="168"/>
      <c r="H263" s="168"/>
      <c r="I263" s="168"/>
      <c r="J263" s="168"/>
      <c r="K263" s="168"/>
      <c r="L263" s="168"/>
      <c r="M263" s="168"/>
      <c r="N263" s="168"/>
      <c r="O263" s="168"/>
      <c r="P263" s="168"/>
      <c r="Q263" s="168"/>
      <c r="R263" s="168"/>
      <c r="S263" s="168"/>
      <c r="T263" s="168"/>
      <c r="U263" s="168"/>
      <c r="V263" s="168"/>
      <c r="W263" s="169"/>
      <c r="X263" s="169"/>
      <c r="Y263" s="169"/>
      <c r="Z263" s="169"/>
      <c r="AA263" s="169"/>
      <c r="AB263" s="169"/>
      <c r="AC263" s="169"/>
      <c r="AD263" s="169"/>
      <c r="AE263" s="169"/>
      <c r="AF263" s="169"/>
      <c r="AG263" s="169"/>
      <c r="AH263" s="169"/>
      <c r="AI263" s="169"/>
      <c r="AJ263" s="169"/>
      <c r="AK263" s="169"/>
      <c r="AL263" s="169"/>
      <c r="AM263" s="169"/>
      <c r="AN263" s="3"/>
      <c r="AO263" s="133" t="s">
        <v>87</v>
      </c>
      <c r="AP263" s="133"/>
      <c r="AQ263" s="133"/>
      <c r="AR263" s="133"/>
      <c r="AS263" s="133"/>
      <c r="AT263" s="133"/>
      <c r="AU263" s="133"/>
      <c r="AV263" s="133"/>
      <c r="AW263" s="133"/>
      <c r="AX263" s="133"/>
      <c r="AY263" s="133"/>
      <c r="AZ263" s="133"/>
      <c r="BA263" s="133"/>
      <c r="BB263" s="133"/>
      <c r="BC263" s="133"/>
      <c r="BD263" s="133"/>
      <c r="BE263" s="133"/>
      <c r="BF263" s="133"/>
      <c r="BG263" s="133"/>
    </row>
    <row r="264" spans="1:64" ht="15" customHeight="1" x14ac:dyDescent="0.2">
      <c r="W264" s="159" t="s">
        <v>5</v>
      </c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40"/>
      <c r="AO264" s="159" t="s">
        <v>39</v>
      </c>
      <c r="AP264" s="159"/>
      <c r="AQ264" s="159"/>
      <c r="AR264" s="159"/>
      <c r="AS264" s="159"/>
      <c r="AT264" s="159"/>
      <c r="AU264" s="159"/>
      <c r="AV264" s="159"/>
      <c r="AW264" s="159"/>
      <c r="AX264" s="159"/>
      <c r="AY264" s="159"/>
      <c r="AZ264" s="159"/>
      <c r="BA264" s="159"/>
      <c r="BB264" s="159"/>
      <c r="BC264" s="159"/>
      <c r="BD264" s="159"/>
      <c r="BE264" s="159"/>
      <c r="BF264" s="159"/>
      <c r="BG264" s="159"/>
    </row>
    <row r="265" spans="1:64" ht="12" customHeight="1" x14ac:dyDescent="0.2">
      <c r="A265" s="167">
        <f>AO7</f>
        <v>44503</v>
      </c>
      <c r="B265" s="167"/>
      <c r="C265" s="167"/>
      <c r="D265" s="167"/>
      <c r="E265" s="167"/>
      <c r="F265" s="167"/>
      <c r="G265" s="167"/>
      <c r="H265" s="167"/>
    </row>
    <row r="266" spans="1:64" ht="14.25" customHeight="1" x14ac:dyDescent="0.2">
      <c r="A266" s="156" t="s">
        <v>33</v>
      </c>
      <c r="B266" s="156"/>
      <c r="C266" s="156"/>
      <c r="D266" s="156"/>
      <c r="E266" s="156"/>
      <c r="F266" s="156"/>
      <c r="G266" s="156"/>
      <c r="H266" s="156"/>
      <c r="I266" s="14"/>
      <c r="J266" s="14"/>
      <c r="K266" s="14"/>
      <c r="L266" s="14"/>
      <c r="M266" s="14"/>
      <c r="N266" s="14"/>
      <c r="O266" s="14"/>
      <c r="P266" s="14"/>
      <c r="Q266" s="14"/>
    </row>
    <row r="267" spans="1:64" ht="15" customHeight="1" x14ac:dyDescent="0.2">
      <c r="A267" s="1" t="s">
        <v>34</v>
      </c>
    </row>
  </sheetData>
  <mergeCells count="1274">
    <mergeCell ref="G171:Y171"/>
    <mergeCell ref="G172:Y172"/>
    <mergeCell ref="BE171:BL171"/>
    <mergeCell ref="BE172:BL172"/>
    <mergeCell ref="AW171:BD171"/>
    <mergeCell ref="AW172:BD172"/>
    <mergeCell ref="Z171:AD171"/>
    <mergeCell ref="Z172:AD172"/>
    <mergeCell ref="AE171:AN171"/>
    <mergeCell ref="AE172:AN172"/>
    <mergeCell ref="AW251:BD251"/>
    <mergeCell ref="AO171:AV171"/>
    <mergeCell ref="AO172:AV172"/>
    <mergeCell ref="BE170:BL170"/>
    <mergeCell ref="A170:F170"/>
    <mergeCell ref="G170:Y170"/>
    <mergeCell ref="Z170:AD170"/>
    <mergeCell ref="AE170:AN170"/>
    <mergeCell ref="AO170:AV170"/>
    <mergeCell ref="AW170:BD170"/>
    <mergeCell ref="AE252:AN252"/>
    <mergeCell ref="BE251:BL251"/>
    <mergeCell ref="BE252:BL252"/>
    <mergeCell ref="BE254:BL254"/>
    <mergeCell ref="AW253:BD253"/>
    <mergeCell ref="BE253:BL253"/>
    <mergeCell ref="AE254:AN254"/>
    <mergeCell ref="AO251:AV251"/>
    <mergeCell ref="AO252:AV252"/>
    <mergeCell ref="AE253:AN253"/>
    <mergeCell ref="AE248:AN248"/>
    <mergeCell ref="AO247:AV247"/>
    <mergeCell ref="A251:F251"/>
    <mergeCell ref="A252:F252"/>
    <mergeCell ref="A254:F254"/>
    <mergeCell ref="G251:Y251"/>
    <mergeCell ref="G252:Y252"/>
    <mergeCell ref="AO253:AV253"/>
    <mergeCell ref="G254:Y254"/>
    <mergeCell ref="A253:F253"/>
    <mergeCell ref="A232:F232"/>
    <mergeCell ref="G232:Y232"/>
    <mergeCell ref="BE246:BL246"/>
    <mergeCell ref="A249:F249"/>
    <mergeCell ref="G249:Y249"/>
    <mergeCell ref="A246:F246"/>
    <mergeCell ref="Z246:AD246"/>
    <mergeCell ref="AE246:AN246"/>
    <mergeCell ref="A248:F248"/>
    <mergeCell ref="G248:Y248"/>
    <mergeCell ref="Z234:AD234"/>
    <mergeCell ref="AE234:AN234"/>
    <mergeCell ref="A233:F233"/>
    <mergeCell ref="G233:Y233"/>
    <mergeCell ref="Z233:AD233"/>
    <mergeCell ref="AE233:AN233"/>
    <mergeCell ref="BE250:BL250"/>
    <mergeCell ref="Z249:AD249"/>
    <mergeCell ref="AE249:AN249"/>
    <mergeCell ref="BE247:BL247"/>
    <mergeCell ref="AO248:AV248"/>
    <mergeCell ref="AW248:BD248"/>
    <mergeCell ref="BE248:BL248"/>
    <mergeCell ref="Z248:AD248"/>
    <mergeCell ref="Z247:AD247"/>
    <mergeCell ref="AE247:AN247"/>
    <mergeCell ref="G246:Y246"/>
    <mergeCell ref="AO246:AV246"/>
    <mergeCell ref="AW246:BD246"/>
    <mergeCell ref="Z251:AD251"/>
    <mergeCell ref="AE251:AN251"/>
    <mergeCell ref="AO254:AV254"/>
    <mergeCell ref="AW252:BD252"/>
    <mergeCell ref="AW254:BD254"/>
    <mergeCell ref="Z252:AD252"/>
    <mergeCell ref="Z254:AD254"/>
    <mergeCell ref="G255:Y255"/>
    <mergeCell ref="Z255:AD255"/>
    <mergeCell ref="AE255:AN255"/>
    <mergeCell ref="AO255:AV255"/>
    <mergeCell ref="AW255:BD255"/>
    <mergeCell ref="Z253:AD253"/>
    <mergeCell ref="G253:Y253"/>
    <mergeCell ref="A245:F245"/>
    <mergeCell ref="G245:Y245"/>
    <mergeCell ref="BE255:BL255"/>
    <mergeCell ref="A250:F250"/>
    <mergeCell ref="G250:Y250"/>
    <mergeCell ref="Z250:AD250"/>
    <mergeCell ref="AE250:AN250"/>
    <mergeCell ref="AO250:AV250"/>
    <mergeCell ref="AW250:BD250"/>
    <mergeCell ref="A255:F255"/>
    <mergeCell ref="A247:F247"/>
    <mergeCell ref="G247:Y247"/>
    <mergeCell ref="BE245:BL245"/>
    <mergeCell ref="AW243:BD243"/>
    <mergeCell ref="Z245:AD245"/>
    <mergeCell ref="AE245:AN245"/>
    <mergeCell ref="AO245:AV245"/>
    <mergeCell ref="AW245:BD245"/>
    <mergeCell ref="BE243:BL243"/>
    <mergeCell ref="AW244:BD244"/>
    <mergeCell ref="BE244:BL244"/>
    <mergeCell ref="A243:F243"/>
    <mergeCell ref="G243:Y243"/>
    <mergeCell ref="Z243:AD243"/>
    <mergeCell ref="AE243:AN243"/>
    <mergeCell ref="AO243:AV243"/>
    <mergeCell ref="A244:F244"/>
    <mergeCell ref="G244:Y244"/>
    <mergeCell ref="Z244:AD244"/>
    <mergeCell ref="AE244:AN244"/>
    <mergeCell ref="BE241:BL241"/>
    <mergeCell ref="A242:F242"/>
    <mergeCell ref="G242:Y242"/>
    <mergeCell ref="Z242:AD242"/>
    <mergeCell ref="AE242:AN242"/>
    <mergeCell ref="BE242:BL242"/>
    <mergeCell ref="A241:F241"/>
    <mergeCell ref="G241:Y241"/>
    <mergeCell ref="AO242:AV242"/>
    <mergeCell ref="AW242:BD242"/>
    <mergeCell ref="A238:F238"/>
    <mergeCell ref="BE238:BL238"/>
    <mergeCell ref="G238:Y238"/>
    <mergeCell ref="Z238:AD238"/>
    <mergeCell ref="AE238:AN238"/>
    <mergeCell ref="AO238:AV238"/>
    <mergeCell ref="AW238:BD238"/>
    <mergeCell ref="BE239:BL239"/>
    <mergeCell ref="A240:F240"/>
    <mergeCell ref="G240:Y240"/>
    <mergeCell ref="Z240:AD240"/>
    <mergeCell ref="AE240:AN240"/>
    <mergeCell ref="AO240:AV240"/>
    <mergeCell ref="AW240:BD240"/>
    <mergeCell ref="BE240:BL240"/>
    <mergeCell ref="A239:F239"/>
    <mergeCell ref="G239:BD239"/>
    <mergeCell ref="AO233:AV233"/>
    <mergeCell ref="BE235:BL235"/>
    <mergeCell ref="AW233:BD233"/>
    <mergeCell ref="BE234:BL234"/>
    <mergeCell ref="BE233:BL233"/>
    <mergeCell ref="AW234:BD234"/>
    <mergeCell ref="G235:Y235"/>
    <mergeCell ref="AO234:AV234"/>
    <mergeCell ref="A235:F235"/>
    <mergeCell ref="A237:F237"/>
    <mergeCell ref="G237:Y237"/>
    <mergeCell ref="Z237:AD237"/>
    <mergeCell ref="AE237:AN237"/>
    <mergeCell ref="AO237:AV237"/>
    <mergeCell ref="G234:Y234"/>
    <mergeCell ref="A234:F234"/>
    <mergeCell ref="AW237:BD237"/>
    <mergeCell ref="Z235:AD235"/>
    <mergeCell ref="AE235:AN235"/>
    <mergeCell ref="AO235:AV235"/>
    <mergeCell ref="AO249:AV249"/>
    <mergeCell ref="AW249:BD249"/>
    <mergeCell ref="AW241:BD241"/>
    <mergeCell ref="AO244:AV244"/>
    <mergeCell ref="AW247:BD247"/>
    <mergeCell ref="AW235:BD235"/>
    <mergeCell ref="BE249:BL249"/>
    <mergeCell ref="BE237:BL237"/>
    <mergeCell ref="Z241:AD241"/>
    <mergeCell ref="AE241:AN241"/>
    <mergeCell ref="AO241:AV241"/>
    <mergeCell ref="Z163:AD163"/>
    <mergeCell ref="AE163:AN163"/>
    <mergeCell ref="AO163:AV163"/>
    <mergeCell ref="AW163:BD163"/>
    <mergeCell ref="BE163:BL163"/>
    <mergeCell ref="BE231:BL231"/>
    <mergeCell ref="BE229:BL229"/>
    <mergeCell ref="AW229:BD229"/>
    <mergeCell ref="AE223:AN223"/>
    <mergeCell ref="BE223:BL223"/>
    <mergeCell ref="BE232:BL232"/>
    <mergeCell ref="AW225:BD225"/>
    <mergeCell ref="Z232:AD232"/>
    <mergeCell ref="AE232:AN232"/>
    <mergeCell ref="AO232:AV232"/>
    <mergeCell ref="AW232:BD232"/>
    <mergeCell ref="A231:F231"/>
    <mergeCell ref="G231:Y231"/>
    <mergeCell ref="Z231:AD231"/>
    <mergeCell ref="AE231:AN231"/>
    <mergeCell ref="AO231:AV231"/>
    <mergeCell ref="AW231:BD231"/>
    <mergeCell ref="A228:F228"/>
    <mergeCell ref="G228:Y228"/>
    <mergeCell ref="A230:F230"/>
    <mergeCell ref="G230:BD230"/>
    <mergeCell ref="BE230:BL230"/>
    <mergeCell ref="A229:F229"/>
    <mergeCell ref="G229:Y229"/>
    <mergeCell ref="Z229:AD229"/>
    <mergeCell ref="AE229:AN229"/>
    <mergeCell ref="AO229:AV229"/>
    <mergeCell ref="Z228:AD228"/>
    <mergeCell ref="AE228:AN228"/>
    <mergeCell ref="AO228:AV228"/>
    <mergeCell ref="AW228:BD228"/>
    <mergeCell ref="BE228:BL228"/>
    <mergeCell ref="Z224:AD224"/>
    <mergeCell ref="AE224:AN224"/>
    <mergeCell ref="BE225:BL225"/>
    <mergeCell ref="BE226:BL226"/>
    <mergeCell ref="AO225:AV225"/>
    <mergeCell ref="Z223:AD223"/>
    <mergeCell ref="G224:Y224"/>
    <mergeCell ref="BE224:BL224"/>
    <mergeCell ref="AO224:AV224"/>
    <mergeCell ref="AW224:BD224"/>
    <mergeCell ref="G223:Y223"/>
    <mergeCell ref="AO223:AV223"/>
    <mergeCell ref="AW223:BD223"/>
    <mergeCell ref="AO220:AV220"/>
    <mergeCell ref="AW220:BD220"/>
    <mergeCell ref="AE217:AN217"/>
    <mergeCell ref="AE218:AN218"/>
    <mergeCell ref="AO217:AV217"/>
    <mergeCell ref="AO218:AV218"/>
    <mergeCell ref="AW219:BD219"/>
    <mergeCell ref="BE217:BL217"/>
    <mergeCell ref="BE218:BL218"/>
    <mergeCell ref="AW218:BD218"/>
    <mergeCell ref="G217:Y217"/>
    <mergeCell ref="Z217:AD217"/>
    <mergeCell ref="Z218:AD218"/>
    <mergeCell ref="G218:Y218"/>
    <mergeCell ref="AW217:BD217"/>
    <mergeCell ref="A226:F226"/>
    <mergeCell ref="G226:Y226"/>
    <mergeCell ref="Z226:AD226"/>
    <mergeCell ref="AE226:AN226"/>
    <mergeCell ref="AO226:AV226"/>
    <mergeCell ref="AW226:BD226"/>
    <mergeCell ref="A225:F225"/>
    <mergeCell ref="G225:Y225"/>
    <mergeCell ref="Z225:AD225"/>
    <mergeCell ref="AE225:AN225"/>
    <mergeCell ref="A217:F217"/>
    <mergeCell ref="A218:F218"/>
    <mergeCell ref="Z220:AD220"/>
    <mergeCell ref="AE220:AN220"/>
    <mergeCell ref="A223:F223"/>
    <mergeCell ref="A224:F224"/>
    <mergeCell ref="BE220:BL220"/>
    <mergeCell ref="A221:F221"/>
    <mergeCell ref="G221:Y221"/>
    <mergeCell ref="Z221:AD221"/>
    <mergeCell ref="AE221:AN221"/>
    <mergeCell ref="AO221:AV221"/>
    <mergeCell ref="AW221:BD221"/>
    <mergeCell ref="BE221:BL221"/>
    <mergeCell ref="A220:F220"/>
    <mergeCell ref="G220:Y220"/>
    <mergeCell ref="BE215:BL215"/>
    <mergeCell ref="A216:F216"/>
    <mergeCell ref="G216:Y216"/>
    <mergeCell ref="Z216:AD216"/>
    <mergeCell ref="AE216:AN216"/>
    <mergeCell ref="AO216:AV216"/>
    <mergeCell ref="AW216:BD216"/>
    <mergeCell ref="BE216:BL216"/>
    <mergeCell ref="Z215:AD215"/>
    <mergeCell ref="AE215:AN215"/>
    <mergeCell ref="BE213:BL213"/>
    <mergeCell ref="A214:F214"/>
    <mergeCell ref="G214:BD214"/>
    <mergeCell ref="BE214:BL214"/>
    <mergeCell ref="AO215:AV215"/>
    <mergeCell ref="AW215:BD215"/>
    <mergeCell ref="A213:F213"/>
    <mergeCell ref="G213:Y213"/>
    <mergeCell ref="Z213:AD213"/>
    <mergeCell ref="AE213:AN213"/>
    <mergeCell ref="AO213:AV213"/>
    <mergeCell ref="AW213:BD213"/>
    <mergeCell ref="A215:F215"/>
    <mergeCell ref="G215:Y215"/>
    <mergeCell ref="A193:F193"/>
    <mergeCell ref="A205:F205"/>
    <mergeCell ref="AO210:AV210"/>
    <mergeCell ref="G205:Y205"/>
    <mergeCell ref="Z205:AD205"/>
    <mergeCell ref="Z193:AD193"/>
    <mergeCell ref="BE193:BL193"/>
    <mergeCell ref="A212:F212"/>
    <mergeCell ref="G212:Y212"/>
    <mergeCell ref="Z212:AD212"/>
    <mergeCell ref="AE212:AN212"/>
    <mergeCell ref="AO212:AV212"/>
    <mergeCell ref="AW212:BD212"/>
    <mergeCell ref="BE212:BL212"/>
    <mergeCell ref="BE210:BL210"/>
    <mergeCell ref="AE210:AN210"/>
    <mergeCell ref="AE192:AN192"/>
    <mergeCell ref="AO192:AV192"/>
    <mergeCell ref="G192:Y192"/>
    <mergeCell ref="G193:Y193"/>
    <mergeCell ref="AE193:AN193"/>
    <mergeCell ref="AO205:AV205"/>
    <mergeCell ref="G202:Y202"/>
    <mergeCell ref="Z202:AD202"/>
    <mergeCell ref="AE202:AN202"/>
    <mergeCell ref="AO202:AV202"/>
    <mergeCell ref="A210:F210"/>
    <mergeCell ref="G210:Y210"/>
    <mergeCell ref="Z210:AD210"/>
    <mergeCell ref="A206:F206"/>
    <mergeCell ref="Z206:AD206"/>
    <mergeCell ref="AE206:AN206"/>
    <mergeCell ref="G207:Y207"/>
    <mergeCell ref="AE207:AN207"/>
    <mergeCell ref="A207:F207"/>
    <mergeCell ref="A208:F208"/>
    <mergeCell ref="AW210:BD210"/>
    <mergeCell ref="BE205:BL205"/>
    <mergeCell ref="A209:F209"/>
    <mergeCell ref="G209:Y209"/>
    <mergeCell ref="Z209:AD209"/>
    <mergeCell ref="AE209:AN209"/>
    <mergeCell ref="AO209:AV209"/>
    <mergeCell ref="AW209:BD209"/>
    <mergeCell ref="BE209:BL209"/>
    <mergeCell ref="AO207:AV207"/>
    <mergeCell ref="BE202:BL202"/>
    <mergeCell ref="G204:Y204"/>
    <mergeCell ref="Z204:AD204"/>
    <mergeCell ref="AE204:AN204"/>
    <mergeCell ref="AO204:AV204"/>
    <mergeCell ref="A202:F202"/>
    <mergeCell ref="BE203:BL203"/>
    <mergeCell ref="Z203:AD203"/>
    <mergeCell ref="A197:F197"/>
    <mergeCell ref="AW202:BD202"/>
    <mergeCell ref="A199:F199"/>
    <mergeCell ref="G199:BD199"/>
    <mergeCell ref="BE199:BL199"/>
    <mergeCell ref="A200:F200"/>
    <mergeCell ref="G200:Y200"/>
    <mergeCell ref="Z200:AD200"/>
    <mergeCell ref="AE200:AN200"/>
    <mergeCell ref="AO200:AV200"/>
    <mergeCell ref="A198:F198"/>
    <mergeCell ref="G198:Y198"/>
    <mergeCell ref="Z198:AD198"/>
    <mergeCell ref="AE198:AN198"/>
    <mergeCell ref="AO198:AV198"/>
    <mergeCell ref="AW198:BD198"/>
    <mergeCell ref="G197:Y197"/>
    <mergeCell ref="Z197:AD197"/>
    <mergeCell ref="AE197:AN197"/>
    <mergeCell ref="AO197:AV197"/>
    <mergeCell ref="BE200:BL200"/>
    <mergeCell ref="BE197:BL197"/>
    <mergeCell ref="BE198:BL198"/>
    <mergeCell ref="AW200:BD200"/>
    <mergeCell ref="AW197:BD197"/>
    <mergeCell ref="A182:F182"/>
    <mergeCell ref="A194:F194"/>
    <mergeCell ref="Z182:AD182"/>
    <mergeCell ref="AO182:AV182"/>
    <mergeCell ref="AW182:BD182"/>
    <mergeCell ref="G194:Y194"/>
    <mergeCell ref="G182:Y182"/>
    <mergeCell ref="Z194:AD194"/>
    <mergeCell ref="AE194:AN194"/>
    <mergeCell ref="AW194:BD194"/>
    <mergeCell ref="BE182:BL182"/>
    <mergeCell ref="AE182:AN182"/>
    <mergeCell ref="AO193:AV193"/>
    <mergeCell ref="AW192:BD192"/>
    <mergeCell ref="AW193:BD193"/>
    <mergeCell ref="BE189:BL189"/>
    <mergeCell ref="BE190:BL190"/>
    <mergeCell ref="BE185:BL185"/>
    <mergeCell ref="BE186:BL186"/>
    <mergeCell ref="AO190:AV190"/>
    <mergeCell ref="BE191:BL191"/>
    <mergeCell ref="A195:F195"/>
    <mergeCell ref="G195:Y195"/>
    <mergeCell ref="Z195:AD195"/>
    <mergeCell ref="AE195:AN195"/>
    <mergeCell ref="AO195:AV195"/>
    <mergeCell ref="AW195:BD195"/>
    <mergeCell ref="BE195:BL195"/>
    <mergeCell ref="A192:F192"/>
    <mergeCell ref="Z192:AD192"/>
    <mergeCell ref="AE190:AN190"/>
    <mergeCell ref="BE194:BL194"/>
    <mergeCell ref="BE192:BL192"/>
    <mergeCell ref="A191:F191"/>
    <mergeCell ref="G191:Y191"/>
    <mergeCell ref="Z191:AD191"/>
    <mergeCell ref="AE191:AN191"/>
    <mergeCell ref="AO191:AV191"/>
    <mergeCell ref="AW191:BD191"/>
    <mergeCell ref="AO194:AV194"/>
    <mergeCell ref="AW190:BD190"/>
    <mergeCell ref="A189:F189"/>
    <mergeCell ref="G189:Y189"/>
    <mergeCell ref="Z189:AD189"/>
    <mergeCell ref="AE189:AN189"/>
    <mergeCell ref="AO189:AV189"/>
    <mergeCell ref="AW189:BD189"/>
    <mergeCell ref="A190:F190"/>
    <mergeCell ref="G190:Y190"/>
    <mergeCell ref="Z190:AD190"/>
    <mergeCell ref="BE187:BL187"/>
    <mergeCell ref="A188:F188"/>
    <mergeCell ref="G188:Y188"/>
    <mergeCell ref="Z188:AD188"/>
    <mergeCell ref="AE188:AN188"/>
    <mergeCell ref="AO188:AV188"/>
    <mergeCell ref="AW188:BD188"/>
    <mergeCell ref="BE188:BL188"/>
    <mergeCell ref="A186:F186"/>
    <mergeCell ref="G186:Y186"/>
    <mergeCell ref="Z186:AD186"/>
    <mergeCell ref="AE186:AN186"/>
    <mergeCell ref="A187:F187"/>
    <mergeCell ref="G187:BD187"/>
    <mergeCell ref="A185:F185"/>
    <mergeCell ref="G185:Y185"/>
    <mergeCell ref="Z185:AD185"/>
    <mergeCell ref="AE185:AN185"/>
    <mergeCell ref="AO185:AV185"/>
    <mergeCell ref="AW185:BD185"/>
    <mergeCell ref="AS105:AZ105"/>
    <mergeCell ref="AS106:AZ106"/>
    <mergeCell ref="AS107:AZ107"/>
    <mergeCell ref="AO186:AV186"/>
    <mergeCell ref="AW186:BD186"/>
    <mergeCell ref="AK106:AR106"/>
    <mergeCell ref="AK107:AR107"/>
    <mergeCell ref="AK105:AR105"/>
    <mergeCell ref="AW145:BD145"/>
    <mergeCell ref="AW126:BD126"/>
    <mergeCell ref="A43:F43"/>
    <mergeCell ref="A44:F44"/>
    <mergeCell ref="AS104:AZ104"/>
    <mergeCell ref="AK104:AR104"/>
    <mergeCell ref="AC56:AJ56"/>
    <mergeCell ref="AK56:AR56"/>
    <mergeCell ref="AS56:AZ56"/>
    <mergeCell ref="A56:C56"/>
    <mergeCell ref="D102:AB102"/>
    <mergeCell ref="A46:F46"/>
    <mergeCell ref="G46:BL46"/>
    <mergeCell ref="AS101:AZ101"/>
    <mergeCell ref="AS102:AZ102"/>
    <mergeCell ref="D99:AB99"/>
    <mergeCell ref="D93:AB93"/>
    <mergeCell ref="D94:AB94"/>
    <mergeCell ref="D97:AB97"/>
    <mergeCell ref="D98:AB98"/>
    <mergeCell ref="D103:AB103"/>
    <mergeCell ref="AS99:AZ99"/>
    <mergeCell ref="AS103:AZ103"/>
    <mergeCell ref="AC101:AJ101"/>
    <mergeCell ref="AC102:AJ102"/>
    <mergeCell ref="AK101:AR101"/>
    <mergeCell ref="AK102:AR102"/>
    <mergeCell ref="AK103:AR103"/>
    <mergeCell ref="AC103:AJ103"/>
    <mergeCell ref="D101:AB101"/>
    <mergeCell ref="AK99:AR99"/>
    <mergeCell ref="AC99:AJ99"/>
    <mergeCell ref="AC93:AJ93"/>
    <mergeCell ref="AC94:AJ94"/>
    <mergeCell ref="AK97:AR97"/>
    <mergeCell ref="AK98:AR98"/>
    <mergeCell ref="AK93:AR93"/>
    <mergeCell ref="AK94:AR94"/>
    <mergeCell ref="AC97:AJ97"/>
    <mergeCell ref="AC95:AJ95"/>
    <mergeCell ref="A104:C104"/>
    <mergeCell ref="A105:C105"/>
    <mergeCell ref="A106:C106"/>
    <mergeCell ref="A107:C107"/>
    <mergeCell ref="D104:AB104"/>
    <mergeCell ref="D105:AB105"/>
    <mergeCell ref="D106:AB106"/>
    <mergeCell ref="D107:AB107"/>
    <mergeCell ref="AC106:AJ106"/>
    <mergeCell ref="AC107:AJ107"/>
    <mergeCell ref="AC104:AJ104"/>
    <mergeCell ref="AC105:AJ105"/>
    <mergeCell ref="A93:C93"/>
    <mergeCell ref="A94:C94"/>
    <mergeCell ref="A97:C97"/>
    <mergeCell ref="A103:C103"/>
    <mergeCell ref="A98:C98"/>
    <mergeCell ref="A99:C99"/>
    <mergeCell ref="A101:C101"/>
    <mergeCell ref="A102:C102"/>
    <mergeCell ref="AS97:AZ97"/>
    <mergeCell ref="AS98:AZ98"/>
    <mergeCell ref="AS89:AZ89"/>
    <mergeCell ref="AS90:AZ90"/>
    <mergeCell ref="AS91:AZ91"/>
    <mergeCell ref="AS92:AZ92"/>
    <mergeCell ref="AS93:AZ93"/>
    <mergeCell ref="AS94:AZ94"/>
    <mergeCell ref="AK91:AR91"/>
    <mergeCell ref="AK92:AR92"/>
    <mergeCell ref="A91:C91"/>
    <mergeCell ref="A92:C92"/>
    <mergeCell ref="AC92:AJ92"/>
    <mergeCell ref="D91:AB91"/>
    <mergeCell ref="D92:AB92"/>
    <mergeCell ref="AK89:AR89"/>
    <mergeCell ref="AC89:AJ89"/>
    <mergeCell ref="D80:AB80"/>
    <mergeCell ref="AC80:AJ80"/>
    <mergeCell ref="AC81:AJ81"/>
    <mergeCell ref="AC82:AJ82"/>
    <mergeCell ref="AK80:AR80"/>
    <mergeCell ref="AK81:AR81"/>
    <mergeCell ref="D88:AB88"/>
    <mergeCell ref="A96:C96"/>
    <mergeCell ref="D96:AB96"/>
    <mergeCell ref="AC91:AJ91"/>
    <mergeCell ref="A80:C80"/>
    <mergeCell ref="A81:C81"/>
    <mergeCell ref="A82:C82"/>
    <mergeCell ref="A83:C83"/>
    <mergeCell ref="AC88:AJ88"/>
    <mergeCell ref="AC84:AJ84"/>
    <mergeCell ref="A95:C95"/>
    <mergeCell ref="AK90:AR90"/>
    <mergeCell ref="AC98:AJ98"/>
    <mergeCell ref="D85:AB85"/>
    <mergeCell ref="A89:C89"/>
    <mergeCell ref="D89:AB89"/>
    <mergeCell ref="D90:AB90"/>
    <mergeCell ref="AC90:AJ90"/>
    <mergeCell ref="AC85:AJ85"/>
    <mergeCell ref="AC96:AJ96"/>
    <mergeCell ref="D95:AB95"/>
    <mergeCell ref="AS84:AZ84"/>
    <mergeCell ref="AS81:AZ81"/>
    <mergeCell ref="AS82:AZ82"/>
    <mergeCell ref="AS83:AZ83"/>
    <mergeCell ref="AK84:AR84"/>
    <mergeCell ref="AS80:AZ80"/>
    <mergeCell ref="AK83:AR83"/>
    <mergeCell ref="D62:AB62"/>
    <mergeCell ref="AS85:AZ85"/>
    <mergeCell ref="AK85:AR85"/>
    <mergeCell ref="AK62:AR62"/>
    <mergeCell ref="AS62:AZ62"/>
    <mergeCell ref="AC62:AJ62"/>
    <mergeCell ref="AK78:AR78"/>
    <mergeCell ref="AK79:AR79"/>
    <mergeCell ref="AS78:AZ78"/>
    <mergeCell ref="AS72:AZ72"/>
    <mergeCell ref="AO136:AV136"/>
    <mergeCell ref="AS74:AZ74"/>
    <mergeCell ref="AS75:AZ75"/>
    <mergeCell ref="A61:C61"/>
    <mergeCell ref="A62:C62"/>
    <mergeCell ref="D60:AB60"/>
    <mergeCell ref="AC60:AJ60"/>
    <mergeCell ref="AC61:AJ61"/>
    <mergeCell ref="A60:C60"/>
    <mergeCell ref="D61:AB61"/>
    <mergeCell ref="Z135:AD135"/>
    <mergeCell ref="AE135:AN135"/>
    <mergeCell ref="Z128:AD128"/>
    <mergeCell ref="AE128:AN128"/>
    <mergeCell ref="AO128:AV128"/>
    <mergeCell ref="AE126:AN126"/>
    <mergeCell ref="A152:F152"/>
    <mergeCell ref="BE144:BL144"/>
    <mergeCell ref="BE145:BL145"/>
    <mergeCell ref="AE142:AN142"/>
    <mergeCell ref="AO142:AV142"/>
    <mergeCell ref="AW142:BD142"/>
    <mergeCell ref="BE142:BL142"/>
    <mergeCell ref="AO144:AV144"/>
    <mergeCell ref="AO145:AV145"/>
    <mergeCell ref="BE143:BL143"/>
    <mergeCell ref="AW150:BD150"/>
    <mergeCell ref="AW155:BD155"/>
    <mergeCell ref="Z142:AD142"/>
    <mergeCell ref="A142:F142"/>
    <mergeCell ref="G142:Y142"/>
    <mergeCell ref="A145:F145"/>
    <mergeCell ref="A144:F144"/>
    <mergeCell ref="G144:Y144"/>
    <mergeCell ref="G145:Y145"/>
    <mergeCell ref="A155:F155"/>
    <mergeCell ref="G152:Y152"/>
    <mergeCell ref="Z152:AD152"/>
    <mergeCell ref="AE152:AN152"/>
    <mergeCell ref="G151:Y151"/>
    <mergeCell ref="AE151:AN151"/>
    <mergeCell ref="BE151:BL151"/>
    <mergeCell ref="BE152:BL152"/>
    <mergeCell ref="A139:F139"/>
    <mergeCell ref="AO152:AV152"/>
    <mergeCell ref="AW152:BD152"/>
    <mergeCell ref="AE145:AN145"/>
    <mergeCell ref="Z144:AD144"/>
    <mergeCell ref="AE144:AN144"/>
    <mergeCell ref="AO139:AV139"/>
    <mergeCell ref="A151:F151"/>
    <mergeCell ref="Z151:AD151"/>
    <mergeCell ref="Z147:AD147"/>
    <mergeCell ref="A150:F150"/>
    <mergeCell ref="G150:Y150"/>
    <mergeCell ref="Z150:AD150"/>
    <mergeCell ref="AE150:AN150"/>
    <mergeCell ref="AO148:AV148"/>
    <mergeCell ref="AO149:AV149"/>
    <mergeCell ref="G149:Y149"/>
    <mergeCell ref="A147:F147"/>
    <mergeCell ref="G147:Y147"/>
    <mergeCell ref="Z145:AD145"/>
    <mergeCell ref="G139:Y139"/>
    <mergeCell ref="Z139:AD139"/>
    <mergeCell ref="AE139:AN139"/>
    <mergeCell ref="G140:BD140"/>
    <mergeCell ref="AW144:BD144"/>
    <mergeCell ref="A143:F143"/>
    <mergeCell ref="AO147:AV147"/>
    <mergeCell ref="BE128:BL128"/>
    <mergeCell ref="AW128:BD128"/>
    <mergeCell ref="Z127:AD127"/>
    <mergeCell ref="AE127:AN127"/>
    <mergeCell ref="AO127:AV127"/>
    <mergeCell ref="AW127:BD127"/>
    <mergeCell ref="AW125:BD125"/>
    <mergeCell ref="D117:AA117"/>
    <mergeCell ref="A127:F127"/>
    <mergeCell ref="G127:Y127"/>
    <mergeCell ref="BE126:BL126"/>
    <mergeCell ref="BE127:BL127"/>
    <mergeCell ref="AO126:AV126"/>
    <mergeCell ref="AS79:AZ79"/>
    <mergeCell ref="AC77:AJ77"/>
    <mergeCell ref="AC78:AJ78"/>
    <mergeCell ref="D77:AB77"/>
    <mergeCell ref="AC75:AJ75"/>
    <mergeCell ref="AC76:AJ76"/>
    <mergeCell ref="AS76:AZ76"/>
    <mergeCell ref="AC79:AJ79"/>
    <mergeCell ref="BE125:BL125"/>
    <mergeCell ref="AS60:AZ60"/>
    <mergeCell ref="AS55:AZ55"/>
    <mergeCell ref="BE136:BL136"/>
    <mergeCell ref="BE124:BL124"/>
    <mergeCell ref="AO135:AV135"/>
    <mergeCell ref="AR117:AY117"/>
    <mergeCell ref="AW135:BD135"/>
    <mergeCell ref="BE135:BL135"/>
    <mergeCell ref="AO124:AV124"/>
    <mergeCell ref="A160:F160"/>
    <mergeCell ref="AC74:AJ74"/>
    <mergeCell ref="D54:AB54"/>
    <mergeCell ref="AK54:AR54"/>
    <mergeCell ref="AC54:AJ54"/>
    <mergeCell ref="AS54:AZ54"/>
    <mergeCell ref="AS77:AZ77"/>
    <mergeCell ref="AK74:AR74"/>
    <mergeCell ref="D74:AB74"/>
    <mergeCell ref="AK77:AR77"/>
    <mergeCell ref="A159:F159"/>
    <mergeCell ref="A74:C74"/>
    <mergeCell ref="G136:Y136"/>
    <mergeCell ref="Z126:AD126"/>
    <mergeCell ref="A135:F135"/>
    <mergeCell ref="G135:Y135"/>
    <mergeCell ref="A76:C76"/>
    <mergeCell ref="A77:C77"/>
    <mergeCell ref="A128:F128"/>
    <mergeCell ref="G128:Y128"/>
    <mergeCell ref="A136:F136"/>
    <mergeCell ref="AE124:AN124"/>
    <mergeCell ref="A117:C117"/>
    <mergeCell ref="AK75:AR75"/>
    <mergeCell ref="AK76:AR76"/>
    <mergeCell ref="AB117:AI117"/>
    <mergeCell ref="G125:Y125"/>
    <mergeCell ref="G122:BD122"/>
    <mergeCell ref="AC83:AJ83"/>
    <mergeCell ref="D81:AB81"/>
    <mergeCell ref="G143:Y143"/>
    <mergeCell ref="Z143:AD143"/>
    <mergeCell ref="AW141:BD141"/>
    <mergeCell ref="AE125:AN125"/>
    <mergeCell ref="A126:F126"/>
    <mergeCell ref="G126:Y126"/>
    <mergeCell ref="A125:F125"/>
    <mergeCell ref="AE143:AN143"/>
    <mergeCell ref="AW143:BD143"/>
    <mergeCell ref="Z125:AD125"/>
    <mergeCell ref="BE173:BL173"/>
    <mergeCell ref="A173:F173"/>
    <mergeCell ref="G173:Y173"/>
    <mergeCell ref="Z173:AD173"/>
    <mergeCell ref="AE173:AN173"/>
    <mergeCell ref="AO173:AV173"/>
    <mergeCell ref="AW173:BD173"/>
    <mergeCell ref="A141:F141"/>
    <mergeCell ref="BE141:BL141"/>
    <mergeCell ref="A140:F140"/>
    <mergeCell ref="G141:Y141"/>
    <mergeCell ref="Z141:AD141"/>
    <mergeCell ref="AE141:AN141"/>
    <mergeCell ref="AO141:AV141"/>
    <mergeCell ref="A138:F138"/>
    <mergeCell ref="Z138:AD138"/>
    <mergeCell ref="AE138:AN138"/>
    <mergeCell ref="BE122:BL122"/>
    <mergeCell ref="AW123:BD123"/>
    <mergeCell ref="AO123:AV123"/>
    <mergeCell ref="AW124:BD124"/>
    <mergeCell ref="AO125:AV125"/>
    <mergeCell ref="Z124:AD124"/>
    <mergeCell ref="Z136:AD136"/>
    <mergeCell ref="A79:C79"/>
    <mergeCell ref="AK108:AR108"/>
    <mergeCell ref="AK86:AR86"/>
    <mergeCell ref="D115:AA115"/>
    <mergeCell ref="AK82:AR82"/>
    <mergeCell ref="AK96:AR96"/>
    <mergeCell ref="D79:AB79"/>
    <mergeCell ref="D82:AB82"/>
    <mergeCell ref="D83:AB83"/>
    <mergeCell ref="D84:AB84"/>
    <mergeCell ref="A124:F124"/>
    <mergeCell ref="G124:Y124"/>
    <mergeCell ref="A108:C108"/>
    <mergeCell ref="D108:AB108"/>
    <mergeCell ref="A112:C113"/>
    <mergeCell ref="D114:AA114"/>
    <mergeCell ref="AB114:AI114"/>
    <mergeCell ref="A119:BL119"/>
    <mergeCell ref="AC108:AJ108"/>
    <mergeCell ref="AJ117:AQ117"/>
    <mergeCell ref="A86:C86"/>
    <mergeCell ref="AC86:AJ86"/>
    <mergeCell ref="A90:C90"/>
    <mergeCell ref="A84:C84"/>
    <mergeCell ref="A85:C85"/>
    <mergeCell ref="A88:C88"/>
    <mergeCell ref="A87:C87"/>
    <mergeCell ref="AC87:AJ87"/>
    <mergeCell ref="D72:AB72"/>
    <mergeCell ref="AC72:AJ72"/>
    <mergeCell ref="A73:C73"/>
    <mergeCell ref="D73:AB73"/>
    <mergeCell ref="AC73:AJ73"/>
    <mergeCell ref="A78:C78"/>
    <mergeCell ref="D78:AB78"/>
    <mergeCell ref="A75:C75"/>
    <mergeCell ref="D75:AB75"/>
    <mergeCell ref="D76:AB76"/>
    <mergeCell ref="AC59:AJ59"/>
    <mergeCell ref="A58:C58"/>
    <mergeCell ref="AS108:AZ108"/>
    <mergeCell ref="A71:C71"/>
    <mergeCell ref="D71:AB71"/>
    <mergeCell ref="AC71:AJ71"/>
    <mergeCell ref="AK71:AR71"/>
    <mergeCell ref="AS71:AZ71"/>
    <mergeCell ref="D86:AB86"/>
    <mergeCell ref="A72:C72"/>
    <mergeCell ref="AK60:AR60"/>
    <mergeCell ref="AK61:AR61"/>
    <mergeCell ref="A54:C54"/>
    <mergeCell ref="AS57:AZ57"/>
    <mergeCell ref="A55:C55"/>
    <mergeCell ref="D55:AB55"/>
    <mergeCell ref="AK57:AR57"/>
    <mergeCell ref="AK59:AR59"/>
    <mergeCell ref="AS59:AZ59"/>
    <mergeCell ref="D59:AB59"/>
    <mergeCell ref="A123:F123"/>
    <mergeCell ref="Z123:AD123"/>
    <mergeCell ref="G120:Y120"/>
    <mergeCell ref="A114:C114"/>
    <mergeCell ref="D116:AA116"/>
    <mergeCell ref="AB115:AI116"/>
    <mergeCell ref="A115:C115"/>
    <mergeCell ref="A120:F120"/>
    <mergeCell ref="AE120:AN120"/>
    <mergeCell ref="Z120:AD120"/>
    <mergeCell ref="G40:BL40"/>
    <mergeCell ref="A69:C69"/>
    <mergeCell ref="D69:AB69"/>
    <mergeCell ref="AC69:AJ69"/>
    <mergeCell ref="AK69:AR69"/>
    <mergeCell ref="AK55:AR55"/>
    <mergeCell ref="A57:C57"/>
    <mergeCell ref="D57:AB57"/>
    <mergeCell ref="AC57:AJ57"/>
    <mergeCell ref="D58:AB58"/>
    <mergeCell ref="W264:AM264"/>
    <mergeCell ref="BE20:BL20"/>
    <mergeCell ref="BD22:BL22"/>
    <mergeCell ref="T23:W23"/>
    <mergeCell ref="A23:H23"/>
    <mergeCell ref="AO263:BG263"/>
    <mergeCell ref="AS69:AZ69"/>
    <mergeCell ref="AS58:AZ58"/>
    <mergeCell ref="A59:C59"/>
    <mergeCell ref="AK58:AR58"/>
    <mergeCell ref="A266:H266"/>
    <mergeCell ref="A265:H265"/>
    <mergeCell ref="A263:V263"/>
    <mergeCell ref="W263:AM263"/>
    <mergeCell ref="AC55:AJ55"/>
    <mergeCell ref="AR112:AY113"/>
    <mergeCell ref="AE123:AN123"/>
    <mergeCell ref="A121:F121"/>
    <mergeCell ref="A122:F122"/>
    <mergeCell ref="W257:AM257"/>
    <mergeCell ref="AO2:BL2"/>
    <mergeCell ref="AO6:BF6"/>
    <mergeCell ref="AO4:BL4"/>
    <mergeCell ref="AO5:BL5"/>
    <mergeCell ref="AO3:BL3"/>
    <mergeCell ref="A25:BL25"/>
    <mergeCell ref="A10:BL10"/>
    <mergeCell ref="AA19:AI19"/>
    <mergeCell ref="B20:L20"/>
    <mergeCell ref="N20:Y20"/>
    <mergeCell ref="AO264:BG264"/>
    <mergeCell ref="AO258:BG258"/>
    <mergeCell ref="G121:Y121"/>
    <mergeCell ref="G123:Y123"/>
    <mergeCell ref="AO121:AV121"/>
    <mergeCell ref="Z121:AD121"/>
    <mergeCell ref="A260:V260"/>
    <mergeCell ref="A259:F259"/>
    <mergeCell ref="BE123:BL123"/>
    <mergeCell ref="A257:V257"/>
    <mergeCell ref="W258:AM258"/>
    <mergeCell ref="AE121:AN121"/>
    <mergeCell ref="AJ114:AQ114"/>
    <mergeCell ref="G31:BL31"/>
    <mergeCell ref="A22:T22"/>
    <mergeCell ref="AS22:BC22"/>
    <mergeCell ref="AO257:BG257"/>
    <mergeCell ref="A30:F30"/>
    <mergeCell ref="BE120:BL120"/>
    <mergeCell ref="AR114:AY114"/>
    <mergeCell ref="D53:AB53"/>
    <mergeCell ref="A158:F158"/>
    <mergeCell ref="G30:BL30"/>
    <mergeCell ref="AO120:AV120"/>
    <mergeCell ref="AW120:BD120"/>
    <mergeCell ref="A33:BL33"/>
    <mergeCell ref="A36:BL36"/>
    <mergeCell ref="A37:F37"/>
    <mergeCell ref="A116:C116"/>
    <mergeCell ref="AJ115:AQ116"/>
    <mergeCell ref="AO1:BL1"/>
    <mergeCell ref="A110:BL110"/>
    <mergeCell ref="A53:C53"/>
    <mergeCell ref="U22:AD22"/>
    <mergeCell ref="AE22:AR22"/>
    <mergeCell ref="AK53:AR53"/>
    <mergeCell ref="AS53:AZ53"/>
    <mergeCell ref="I23:S23"/>
    <mergeCell ref="A29:F29"/>
    <mergeCell ref="A39:F39"/>
    <mergeCell ref="A50:C51"/>
    <mergeCell ref="A48:AZ48"/>
    <mergeCell ref="AC50:AJ51"/>
    <mergeCell ref="G41:BL41"/>
    <mergeCell ref="G42:BL42"/>
    <mergeCell ref="G43:BL43"/>
    <mergeCell ref="G44:BL44"/>
    <mergeCell ref="G45:BL45"/>
    <mergeCell ref="A41:F41"/>
    <mergeCell ref="A42:F42"/>
    <mergeCell ref="AS49:AZ49"/>
    <mergeCell ref="A38:F38"/>
    <mergeCell ref="D50:AB51"/>
    <mergeCell ref="D52:AB52"/>
    <mergeCell ref="AC52:AJ52"/>
    <mergeCell ref="G29:BL29"/>
    <mergeCell ref="AS52:AZ52"/>
    <mergeCell ref="A45:F45"/>
    <mergeCell ref="A52:C52"/>
    <mergeCell ref="G39:BL39"/>
    <mergeCell ref="AR115:AY116"/>
    <mergeCell ref="AR111:AY111"/>
    <mergeCell ref="AC53:AJ53"/>
    <mergeCell ref="AK50:AR51"/>
    <mergeCell ref="AC63:AJ63"/>
    <mergeCell ref="AC64:AJ64"/>
    <mergeCell ref="AC65:AJ65"/>
    <mergeCell ref="AC66:AJ66"/>
    <mergeCell ref="AC58:AJ58"/>
    <mergeCell ref="AS61:AZ61"/>
    <mergeCell ref="BE19:BL19"/>
    <mergeCell ref="AK19:BC19"/>
    <mergeCell ref="AK20:BC20"/>
    <mergeCell ref="B19:L19"/>
    <mergeCell ref="N19:Y19"/>
    <mergeCell ref="A40:F40"/>
    <mergeCell ref="A34:BL34"/>
    <mergeCell ref="A31:F31"/>
    <mergeCell ref="A26:BL26"/>
    <mergeCell ref="A28:BL28"/>
    <mergeCell ref="BE121:BL121"/>
    <mergeCell ref="AS50:AZ51"/>
    <mergeCell ref="G38:BL38"/>
    <mergeCell ref="G37:BL37"/>
    <mergeCell ref="AJ112:AQ113"/>
    <mergeCell ref="AK63:AR63"/>
    <mergeCell ref="AK64:AR64"/>
    <mergeCell ref="AK65:AR65"/>
    <mergeCell ref="AK52:AR52"/>
    <mergeCell ref="D112:AA113"/>
    <mergeCell ref="AU17:BB17"/>
    <mergeCell ref="AU16:BB16"/>
    <mergeCell ref="B16:L16"/>
    <mergeCell ref="N16:AS16"/>
    <mergeCell ref="B14:L14"/>
    <mergeCell ref="AW121:BD121"/>
    <mergeCell ref="AA20:AI20"/>
    <mergeCell ref="AB112:AI113"/>
    <mergeCell ref="A66:C66"/>
    <mergeCell ref="D56:AB56"/>
    <mergeCell ref="AW7:BF7"/>
    <mergeCell ref="N13:AS13"/>
    <mergeCell ref="N14:AS14"/>
    <mergeCell ref="AU13:BB13"/>
    <mergeCell ref="AE159:AN159"/>
    <mergeCell ref="G159:Y159"/>
    <mergeCell ref="G148:Y148"/>
    <mergeCell ref="G153:Y153"/>
    <mergeCell ref="Z153:AD153"/>
    <mergeCell ref="AU14:BB14"/>
    <mergeCell ref="Z158:AD158"/>
    <mergeCell ref="AE158:AN158"/>
    <mergeCell ref="Z159:AD159"/>
    <mergeCell ref="G160:Y160"/>
    <mergeCell ref="AO158:AV158"/>
    <mergeCell ref="AO7:AU7"/>
    <mergeCell ref="A11:BL11"/>
    <mergeCell ref="B13:L13"/>
    <mergeCell ref="B17:L17"/>
    <mergeCell ref="N17:AS17"/>
    <mergeCell ref="A148:F148"/>
    <mergeCell ref="G161:Y161"/>
    <mergeCell ref="Z160:AD160"/>
    <mergeCell ref="AE160:AN160"/>
    <mergeCell ref="AW161:BD161"/>
    <mergeCell ref="G157:Y157"/>
    <mergeCell ref="Z157:AD157"/>
    <mergeCell ref="AE157:AN157"/>
    <mergeCell ref="Z161:AD161"/>
    <mergeCell ref="AE161:AN161"/>
    <mergeCell ref="BE158:BL158"/>
    <mergeCell ref="BE159:BL159"/>
    <mergeCell ref="BE160:BL160"/>
    <mergeCell ref="BE161:BL161"/>
    <mergeCell ref="AW159:BD159"/>
    <mergeCell ref="AO154:AV154"/>
    <mergeCell ref="AW154:BD154"/>
    <mergeCell ref="BE155:BL155"/>
    <mergeCell ref="AO155:AV155"/>
    <mergeCell ref="BE154:BL154"/>
    <mergeCell ref="A161:F161"/>
    <mergeCell ref="AO162:AV162"/>
    <mergeCell ref="AW162:BD162"/>
    <mergeCell ref="AO164:AV164"/>
    <mergeCell ref="AW164:BD164"/>
    <mergeCell ref="BE162:BL162"/>
    <mergeCell ref="BE164:BL164"/>
    <mergeCell ref="AO161:AV161"/>
    <mergeCell ref="A163:F163"/>
    <mergeCell ref="G163:Y163"/>
    <mergeCell ref="A162:F162"/>
    <mergeCell ref="Z162:AD162"/>
    <mergeCell ref="AE162:AN162"/>
    <mergeCell ref="A164:F164"/>
    <mergeCell ref="G164:Y164"/>
    <mergeCell ref="Z164:AD164"/>
    <mergeCell ref="AE164:AN164"/>
    <mergeCell ref="G162:Y162"/>
    <mergeCell ref="AW160:BD160"/>
    <mergeCell ref="AO159:AV159"/>
    <mergeCell ref="Z154:AD154"/>
    <mergeCell ref="AE154:AN154"/>
    <mergeCell ref="AW158:BD158"/>
    <mergeCell ref="G155:Y155"/>
    <mergeCell ref="Z155:AD155"/>
    <mergeCell ref="AE155:AN155"/>
    <mergeCell ref="AO160:AV160"/>
    <mergeCell ref="G158:Y158"/>
    <mergeCell ref="AO157:AV157"/>
    <mergeCell ref="AW157:BD157"/>
    <mergeCell ref="AO156:AV156"/>
    <mergeCell ref="AW156:BD156"/>
    <mergeCell ref="BE157:BL157"/>
    <mergeCell ref="A154:F154"/>
    <mergeCell ref="G154:Y154"/>
    <mergeCell ref="A157:F157"/>
    <mergeCell ref="AO150:AV150"/>
    <mergeCell ref="BE150:BL150"/>
    <mergeCell ref="BE140:BL140"/>
    <mergeCell ref="BE156:BL156"/>
    <mergeCell ref="AW148:BD148"/>
    <mergeCell ref="AW149:BD149"/>
    <mergeCell ref="BE148:BL148"/>
    <mergeCell ref="BE149:BL149"/>
    <mergeCell ref="BE147:BL147"/>
    <mergeCell ref="AW147:BD147"/>
    <mergeCell ref="G138:Y138"/>
    <mergeCell ref="A149:F149"/>
    <mergeCell ref="AE153:AN153"/>
    <mergeCell ref="BE129:BL129"/>
    <mergeCell ref="BE130:BL130"/>
    <mergeCell ref="Z130:AD130"/>
    <mergeCell ref="AE129:AN129"/>
    <mergeCell ref="AE130:AN130"/>
    <mergeCell ref="AO151:AV151"/>
    <mergeCell ref="AW151:BD151"/>
    <mergeCell ref="AE148:AN148"/>
    <mergeCell ref="AE149:AN149"/>
    <mergeCell ref="Z148:AD148"/>
    <mergeCell ref="Z149:AD149"/>
    <mergeCell ref="AW138:BD138"/>
    <mergeCell ref="AO138:AV138"/>
    <mergeCell ref="AE147:AN147"/>
    <mergeCell ref="AW139:BD139"/>
    <mergeCell ref="AW130:BD130"/>
    <mergeCell ref="A129:F129"/>
    <mergeCell ref="A130:F130"/>
    <mergeCell ref="G129:Y129"/>
    <mergeCell ref="G130:Y130"/>
    <mergeCell ref="AO129:AV129"/>
    <mergeCell ref="AO130:AV130"/>
    <mergeCell ref="AW129:BD129"/>
    <mergeCell ref="Z129:AD129"/>
    <mergeCell ref="BE131:BL131"/>
    <mergeCell ref="BE132:BL132"/>
    <mergeCell ref="AO133:AV133"/>
    <mergeCell ref="Z146:AD146"/>
    <mergeCell ref="AE146:AN146"/>
    <mergeCell ref="AO146:AV146"/>
    <mergeCell ref="AW146:BD146"/>
    <mergeCell ref="BE139:BL139"/>
    <mergeCell ref="AE136:AN136"/>
    <mergeCell ref="AW136:BD136"/>
    <mergeCell ref="BE138:BL138"/>
    <mergeCell ref="AO143:AV143"/>
    <mergeCell ref="G165:Y165"/>
    <mergeCell ref="G166:Y166"/>
    <mergeCell ref="G167:Y167"/>
    <mergeCell ref="G168:Y168"/>
    <mergeCell ref="BE146:BL146"/>
    <mergeCell ref="AO153:AV153"/>
    <mergeCell ref="AW153:BD153"/>
    <mergeCell ref="BE153:BL153"/>
    <mergeCell ref="AW131:BD131"/>
    <mergeCell ref="A156:F156"/>
    <mergeCell ref="G156:Y156"/>
    <mergeCell ref="Z156:AD156"/>
    <mergeCell ref="AE156:AN156"/>
    <mergeCell ref="A165:F165"/>
    <mergeCell ref="A146:F146"/>
    <mergeCell ref="G146:Y146"/>
    <mergeCell ref="AW132:BD132"/>
    <mergeCell ref="A153:F153"/>
    <mergeCell ref="A169:F169"/>
    <mergeCell ref="Z165:AD165"/>
    <mergeCell ref="Z166:AD166"/>
    <mergeCell ref="Z167:AD167"/>
    <mergeCell ref="Z168:AD168"/>
    <mergeCell ref="Z169:AD169"/>
    <mergeCell ref="G169:Y169"/>
    <mergeCell ref="A167:F167"/>
    <mergeCell ref="A168:F168"/>
    <mergeCell ref="A166:F166"/>
    <mergeCell ref="AE168:AN168"/>
    <mergeCell ref="AW168:BD168"/>
    <mergeCell ref="AO165:AV165"/>
    <mergeCell ref="AO166:AV166"/>
    <mergeCell ref="AO167:AV167"/>
    <mergeCell ref="AO168:AV168"/>
    <mergeCell ref="AW167:BD167"/>
    <mergeCell ref="AW166:BD166"/>
    <mergeCell ref="AE165:AN165"/>
    <mergeCell ref="AE166:AN166"/>
    <mergeCell ref="AE169:AN169"/>
    <mergeCell ref="AW169:BD169"/>
    <mergeCell ref="AO169:AV169"/>
    <mergeCell ref="AW165:BD165"/>
    <mergeCell ref="BE165:BL165"/>
    <mergeCell ref="BE166:BL166"/>
    <mergeCell ref="BE167:BL167"/>
    <mergeCell ref="BE168:BL168"/>
    <mergeCell ref="BE169:BL169"/>
    <mergeCell ref="AE167:AN167"/>
    <mergeCell ref="BE175:BL175"/>
    <mergeCell ref="AO176:AV176"/>
    <mergeCell ref="AW176:BD176"/>
    <mergeCell ref="A183:F183"/>
    <mergeCell ref="G183:Y183"/>
    <mergeCell ref="Z183:AD183"/>
    <mergeCell ref="AE183:AN183"/>
    <mergeCell ref="AO183:AV183"/>
    <mergeCell ref="AW183:BD183"/>
    <mergeCell ref="BE183:BL183"/>
    <mergeCell ref="AW179:BD179"/>
    <mergeCell ref="A178:F178"/>
    <mergeCell ref="G178:Y178"/>
    <mergeCell ref="AO175:AV175"/>
    <mergeCell ref="AW175:BD175"/>
    <mergeCell ref="BE176:BL176"/>
    <mergeCell ref="A177:F177"/>
    <mergeCell ref="G177:BD177"/>
    <mergeCell ref="BE177:BL177"/>
    <mergeCell ref="A176:F176"/>
    <mergeCell ref="AW180:BD180"/>
    <mergeCell ref="G180:Y180"/>
    <mergeCell ref="Z180:AD180"/>
    <mergeCell ref="AE180:AN180"/>
    <mergeCell ref="AO178:AV178"/>
    <mergeCell ref="A179:F179"/>
    <mergeCell ref="G179:Y179"/>
    <mergeCell ref="Z179:AD179"/>
    <mergeCell ref="AE179:AN179"/>
    <mergeCell ref="AO179:AV179"/>
    <mergeCell ref="AS63:AZ63"/>
    <mergeCell ref="Z181:AD181"/>
    <mergeCell ref="AE181:AN181"/>
    <mergeCell ref="AO181:AV181"/>
    <mergeCell ref="AW181:BD181"/>
    <mergeCell ref="A180:F180"/>
    <mergeCell ref="AW178:BD178"/>
    <mergeCell ref="Z178:AD178"/>
    <mergeCell ref="AE178:AN178"/>
    <mergeCell ref="AO180:AV180"/>
    <mergeCell ref="A63:C63"/>
    <mergeCell ref="A64:C64"/>
    <mergeCell ref="A65:C65"/>
    <mergeCell ref="D66:AB66"/>
    <mergeCell ref="D63:AB63"/>
    <mergeCell ref="D64:AB64"/>
    <mergeCell ref="D65:AB65"/>
    <mergeCell ref="AS95:AZ95"/>
    <mergeCell ref="AS96:AZ96"/>
    <mergeCell ref="AS64:AZ64"/>
    <mergeCell ref="AS65:AZ65"/>
    <mergeCell ref="AS70:AZ70"/>
    <mergeCell ref="AK72:AR72"/>
    <mergeCell ref="AS73:AZ73"/>
    <mergeCell ref="AK66:AR66"/>
    <mergeCell ref="AS66:AZ66"/>
    <mergeCell ref="AS87:AZ87"/>
    <mergeCell ref="AE131:AN131"/>
    <mergeCell ref="AE132:AN132"/>
    <mergeCell ref="AO131:AV131"/>
    <mergeCell ref="AO132:AV132"/>
    <mergeCell ref="A132:F132"/>
    <mergeCell ref="G131:Y131"/>
    <mergeCell ref="G132:Y132"/>
    <mergeCell ref="Z131:AD131"/>
    <mergeCell ref="Z132:AD132"/>
    <mergeCell ref="A131:F131"/>
    <mergeCell ref="A181:F181"/>
    <mergeCell ref="G181:Y181"/>
    <mergeCell ref="G176:Y176"/>
    <mergeCell ref="Z176:AD176"/>
    <mergeCell ref="A134:F134"/>
    <mergeCell ref="AE176:AN176"/>
    <mergeCell ref="A175:F175"/>
    <mergeCell ref="G175:Y175"/>
    <mergeCell ref="Z175:AD175"/>
    <mergeCell ref="AE175:AN175"/>
    <mergeCell ref="BE208:BL208"/>
    <mergeCell ref="AW133:BD133"/>
    <mergeCell ref="BE133:BL133"/>
    <mergeCell ref="G206:Y206"/>
    <mergeCell ref="BE180:BL180"/>
    <mergeCell ref="BE181:BL181"/>
    <mergeCell ref="BE178:BL178"/>
    <mergeCell ref="BE179:BL179"/>
    <mergeCell ref="BE206:BL206"/>
    <mergeCell ref="G203:Y203"/>
    <mergeCell ref="G208:Y208"/>
    <mergeCell ref="Z208:AD208"/>
    <mergeCell ref="AE208:AN208"/>
    <mergeCell ref="AO208:AV208"/>
    <mergeCell ref="AW208:BD208"/>
    <mergeCell ref="BE201:BL201"/>
    <mergeCell ref="AE203:AN203"/>
    <mergeCell ref="AO203:AV203"/>
    <mergeCell ref="AW203:BD203"/>
    <mergeCell ref="G201:Y201"/>
    <mergeCell ref="BE207:BL207"/>
    <mergeCell ref="AW204:BD204"/>
    <mergeCell ref="BE204:BL204"/>
    <mergeCell ref="A201:F201"/>
    <mergeCell ref="Z201:AD201"/>
    <mergeCell ref="AE201:AN201"/>
    <mergeCell ref="AO201:AV201"/>
    <mergeCell ref="AW201:BD201"/>
    <mergeCell ref="AO206:AV206"/>
    <mergeCell ref="AE205:AN205"/>
    <mergeCell ref="A67:C67"/>
    <mergeCell ref="D67:AB67"/>
    <mergeCell ref="AC67:AJ67"/>
    <mergeCell ref="AK67:AR67"/>
    <mergeCell ref="AS67:AZ67"/>
    <mergeCell ref="A68:C68"/>
    <mergeCell ref="D68:AB68"/>
    <mergeCell ref="AC68:AJ68"/>
    <mergeCell ref="AK68:AR68"/>
    <mergeCell ref="AS68:AZ68"/>
    <mergeCell ref="A70:C70"/>
    <mergeCell ref="Z207:AD207"/>
    <mergeCell ref="A203:F203"/>
    <mergeCell ref="A204:F204"/>
    <mergeCell ref="AW205:BD205"/>
    <mergeCell ref="AW207:BD207"/>
    <mergeCell ref="AK95:AR95"/>
    <mergeCell ref="D87:AB87"/>
    <mergeCell ref="D70:AB70"/>
    <mergeCell ref="A133:F133"/>
    <mergeCell ref="AC70:AJ70"/>
    <mergeCell ref="AK70:AR70"/>
    <mergeCell ref="AK73:AR73"/>
    <mergeCell ref="AE134:AN134"/>
    <mergeCell ref="AS88:AZ88"/>
    <mergeCell ref="AK87:AR87"/>
    <mergeCell ref="AK88:AR88"/>
    <mergeCell ref="AS86:AZ86"/>
    <mergeCell ref="Z133:AD133"/>
    <mergeCell ref="AE133:AN133"/>
    <mergeCell ref="A100:C100"/>
    <mergeCell ref="D100:AB100"/>
    <mergeCell ref="AC100:AJ100"/>
    <mergeCell ref="AK100:AR100"/>
    <mergeCell ref="AS100:AZ100"/>
    <mergeCell ref="AO134:AV134"/>
    <mergeCell ref="G134:Y134"/>
    <mergeCell ref="AW134:BD134"/>
    <mergeCell ref="Z134:AD134"/>
    <mergeCell ref="G133:Y133"/>
    <mergeCell ref="BE134:BL134"/>
    <mergeCell ref="A219:F219"/>
    <mergeCell ref="G219:Y219"/>
    <mergeCell ref="Z219:AD219"/>
    <mergeCell ref="AE219:AN219"/>
    <mergeCell ref="AO219:AV219"/>
    <mergeCell ref="AW206:BD206"/>
    <mergeCell ref="A172:F172"/>
    <mergeCell ref="A171:F171"/>
    <mergeCell ref="BE219:BL219"/>
    <mergeCell ref="BE222:BL222"/>
    <mergeCell ref="A222:F222"/>
    <mergeCell ref="G222:Y222"/>
    <mergeCell ref="Z222:AD222"/>
    <mergeCell ref="AE222:AN222"/>
    <mergeCell ref="AO222:AV222"/>
    <mergeCell ref="AW222:BD222"/>
  </mergeCells>
  <phoneticPr fontId="0" type="noConversion"/>
  <conditionalFormatting sqref="G123:L123 H141:L142 G161 G137:G142 G176:G177 G178:L179 G229:G232 G186:G187 G188:L189 G198:G199 H240:L241 H215:L216 G238:G243 G200:L201 G213:G219">
    <cfRule type="cellIs" dxfId="42" priority="59" stopIfTrue="1" operator="equal">
      <formula>$G122</formula>
    </cfRule>
  </conditionalFormatting>
  <conditionalFormatting sqref="G182:L182 G157:L157 G136 G180:G256 D108:I108 D53 G124:G130 G147:G174">
    <cfRule type="cellIs" dxfId="41" priority="60" stopIfTrue="1" operator="equal">
      <formula>#REF!</formula>
    </cfRule>
  </conditionalFormatting>
  <conditionalFormatting sqref="A123:F256">
    <cfRule type="cellIs" dxfId="40" priority="61" stopIfTrue="1" operator="equal">
      <formula>0</formula>
    </cfRule>
  </conditionalFormatting>
  <conditionalFormatting sqref="D54:D55 D58:D68">
    <cfRule type="cellIs" dxfId="39" priority="62" stopIfTrue="1" operator="equal">
      <formula>$D53</formula>
    </cfRule>
  </conditionalFormatting>
  <conditionalFormatting sqref="D75:D81">
    <cfRule type="cellIs" dxfId="38" priority="66" stopIfTrue="1" operator="equal">
      <formula>$D69</formula>
    </cfRule>
  </conditionalFormatting>
  <conditionalFormatting sqref="G247 G125:L130 G207 G169:G172">
    <cfRule type="cellIs" dxfId="37" priority="67" stopIfTrue="1" operator="equal">
      <formula>$G120</formula>
    </cfRule>
  </conditionalFormatting>
  <conditionalFormatting sqref="G160:G161 G142:G143 G145:G146 G152 G175 G179 G185 G189 G197 G251:G254 G212 G228 G232:G234 G237 G241:G243 G202:L202 G216:G219">
    <cfRule type="cellIs" dxfId="36" priority="69" stopIfTrue="1" operator="equal">
      <formula>$G140</formula>
    </cfRule>
  </conditionalFormatting>
  <conditionalFormatting sqref="H147:L147 G147:G149 G152:G153 G161 G182 G209">
    <cfRule type="cellIs" dxfId="35" priority="74" stopIfTrue="1" operator="equal">
      <formula>$G138</formula>
    </cfRule>
  </conditionalFormatting>
  <conditionalFormatting sqref="G155:L156 G203:G206 G209">
    <cfRule type="cellIs" dxfId="34" priority="78" stopIfTrue="1" operator="equal">
      <formula>$G141</formula>
    </cfRule>
  </conditionalFormatting>
  <conditionalFormatting sqref="G159">
    <cfRule type="cellIs" dxfId="33" priority="99" stopIfTrue="1" operator="equal">
      <formula>#REF!</formula>
    </cfRule>
  </conditionalFormatting>
  <conditionalFormatting sqref="G225">
    <cfRule type="cellIs" dxfId="32" priority="111" stopIfTrue="1" operator="equal">
      <formula>$G215</formula>
    </cfRule>
  </conditionalFormatting>
  <conditionalFormatting sqref="G150:G151 G155:G158 G182 G202">
    <cfRule type="cellIs" dxfId="31" priority="112" stopIfTrue="1" operator="equal">
      <formula>$G147</formula>
    </cfRule>
  </conditionalFormatting>
  <conditionalFormatting sqref="G144 G149 G153:G154">
    <cfRule type="cellIs" dxfId="30" priority="113" stopIfTrue="1" operator="equal">
      <formula>$G145</formula>
    </cfRule>
  </conditionalFormatting>
  <conditionalFormatting sqref="G152:G153 H152:L152 G159:L159 G254 G207:G208 G223 G180:G181 H180:L180">
    <cfRule type="cellIs" dxfId="29" priority="120" stopIfTrue="1" operator="equal">
      <formula>$G140</formula>
    </cfRule>
  </conditionalFormatting>
  <conditionalFormatting sqref="G153:G154 G150:L151 G161 G194 G247 G135:L135">
    <cfRule type="cellIs" dxfId="28" priority="122" stopIfTrue="1" operator="equal">
      <formula>$G124</formula>
    </cfRule>
  </conditionalFormatting>
  <conditionalFormatting sqref="G194 G164:G168 G244:G246 G203:G206 G223 G172">
    <cfRule type="cellIs" dxfId="27" priority="182" stopIfTrue="1" operator="equal">
      <formula>$G158</formula>
    </cfRule>
  </conditionalFormatting>
  <conditionalFormatting sqref="D84">
    <cfRule type="cellIs" dxfId="26" priority="183" stopIfTrue="1" operator="equal">
      <formula>$D74</formula>
    </cfRule>
  </conditionalFormatting>
  <conditionalFormatting sqref="D57 D62:D68">
    <cfRule type="cellIs" dxfId="25" priority="185" stopIfTrue="1" operator="equal">
      <formula>$D55</formula>
    </cfRule>
  </conditionalFormatting>
  <conditionalFormatting sqref="D82">
    <cfRule type="cellIs" dxfId="24" priority="191" stopIfTrue="1" operator="equal">
      <formula>$D74</formula>
    </cfRule>
  </conditionalFormatting>
  <conditionalFormatting sqref="D72:D74">
    <cfRule type="cellIs" dxfId="23" priority="193" stopIfTrue="1" operator="equal">
      <formula>$D57</formula>
    </cfRule>
  </conditionalFormatting>
  <conditionalFormatting sqref="G147:G148 G153 G180:G182 G190:G193 G208">
    <cfRule type="cellIs" dxfId="22" priority="216" stopIfTrue="1" operator="equal">
      <formula>$G143</formula>
    </cfRule>
  </conditionalFormatting>
  <conditionalFormatting sqref="G157 G160:L160 G190:G193 G250:G254">
    <cfRule type="cellIs" dxfId="21" priority="217" stopIfTrue="1" operator="equal">
      <formula>$G147</formula>
    </cfRule>
  </conditionalFormatting>
  <conditionalFormatting sqref="G158 G250:G254 G244:G246 G225">
    <cfRule type="cellIs" dxfId="20" priority="218" stopIfTrue="1" operator="equal">
      <formula>$G143</formula>
    </cfRule>
  </conditionalFormatting>
  <conditionalFormatting sqref="G160:L160 G182">
    <cfRule type="cellIs" dxfId="19" priority="219" stopIfTrue="1" operator="equal">
      <formula>$G147</formula>
    </cfRule>
  </conditionalFormatting>
  <conditionalFormatting sqref="G247:G249 G162:G163 G233:G234 G251:G254 G220:G222">
    <cfRule type="cellIs" dxfId="18" priority="220" stopIfTrue="1" operator="equal">
      <formula>$G155</formula>
    </cfRule>
  </conditionalFormatting>
  <conditionalFormatting sqref="D56">
    <cfRule type="cellIs" dxfId="17" priority="231" stopIfTrue="1" operator="equal">
      <formula>$D57</formula>
    </cfRule>
  </conditionalFormatting>
  <conditionalFormatting sqref="G247:G249">
    <cfRule type="cellIs" dxfId="16" priority="233" stopIfTrue="1" operator="equal">
      <formula>$G231</formula>
    </cfRule>
  </conditionalFormatting>
  <conditionalFormatting sqref="G254">
    <cfRule type="cellIs" dxfId="15" priority="235" stopIfTrue="1" operator="equal">
      <formula>$G237</formula>
    </cfRule>
  </conditionalFormatting>
  <conditionalFormatting sqref="D97:D100">
    <cfRule type="cellIs" dxfId="14" priority="264" stopIfTrue="1" operator="equal">
      <formula>$D81</formula>
    </cfRule>
  </conditionalFormatting>
  <conditionalFormatting sqref="D85:D88">
    <cfRule type="cellIs" dxfId="13" priority="187" stopIfTrue="1" operator="equal">
      <formula>$D74</formula>
    </cfRule>
  </conditionalFormatting>
  <conditionalFormatting sqref="D69:D71">
    <cfRule type="cellIs" dxfId="12" priority="266" stopIfTrue="1" operator="equal">
      <formula>$D53</formula>
    </cfRule>
  </conditionalFormatting>
  <conditionalFormatting sqref="D105:D107">
    <cfRule type="cellIs" dxfId="11" priority="267" stopIfTrue="1" operator="equal">
      <formula>$D89</formula>
    </cfRule>
  </conditionalFormatting>
  <conditionalFormatting sqref="D97 D89:D94">
    <cfRule type="cellIs" dxfId="10" priority="268" stopIfTrue="1" operator="equal">
      <formula>$D75</formula>
    </cfRule>
  </conditionalFormatting>
  <conditionalFormatting sqref="G221:G222">
    <cfRule type="cellIs" dxfId="9" priority="269" stopIfTrue="1" operator="equal">
      <formula>$G202</formula>
    </cfRule>
  </conditionalFormatting>
  <conditionalFormatting sqref="G220">
    <cfRule type="cellIs" dxfId="8" priority="279" stopIfTrue="1" operator="equal">
      <formula>$G200</formula>
    </cfRule>
  </conditionalFormatting>
  <conditionalFormatting sqref="G201">
    <cfRule type="cellIs" dxfId="7" priority="3" stopIfTrue="1" operator="equal">
      <formula>$G199</formula>
    </cfRule>
  </conditionalFormatting>
  <conditionalFormatting sqref="D89">
    <cfRule type="cellIs" dxfId="6" priority="280" stopIfTrue="1" operator="equal">
      <formula>$D77</formula>
    </cfRule>
  </conditionalFormatting>
  <conditionalFormatting sqref="D103:D104">
    <cfRule type="cellIs" dxfId="5" priority="281" stopIfTrue="1" operator="equal">
      <formula>$D84</formula>
    </cfRule>
  </conditionalFormatting>
  <conditionalFormatting sqref="D101:D102">
    <cfRule type="cellIs" dxfId="4" priority="283" stopIfTrue="1" operator="equal">
      <formula>$D84</formula>
    </cfRule>
  </conditionalFormatting>
  <conditionalFormatting sqref="G223:G224">
    <cfRule type="cellIs" dxfId="3" priority="288" stopIfTrue="1" operator="equal">
      <formula>$G204</formula>
    </cfRule>
  </conditionalFormatting>
  <conditionalFormatting sqref="G223:G224">
    <cfRule type="cellIs" dxfId="2" priority="293" stopIfTrue="1" operator="equal">
      <formula>$G215</formula>
    </cfRule>
  </conditionalFormatting>
  <conditionalFormatting sqref="G222">
    <cfRule type="cellIs" dxfId="1" priority="2" stopIfTrue="1" operator="equal">
      <formula>$G208</formula>
    </cfRule>
  </conditionalFormatting>
  <conditionalFormatting sqref="G222">
    <cfRule type="cellIs" dxfId="0" priority="1" stopIfTrue="1" operator="equal">
      <formula>$G216</formula>
    </cfRule>
  </conditionalFormatting>
  <pageMargins left="0.19685039370078741" right="0.19685039370078741" top="0.19685039370078741" bottom="0.19685039370078741" header="0" footer="0"/>
  <pageSetup paperSize="9" scale="78" fitToHeight="500" orientation="landscape" r:id="rId1"/>
  <headerFooter alignWithMargins="0"/>
  <rowBreaks count="8" manualBreakCount="8">
    <brk id="35" max="64" man="1"/>
    <brk id="83" max="64" man="1"/>
    <brk id="100" max="64" man="1"/>
    <brk id="123" max="64" man="1"/>
    <brk id="144" max="64" man="1"/>
    <brk id="162" max="64" man="1"/>
    <brk id="173" max="64" man="1"/>
    <brk id="206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КПК1417670</vt:lpstr>
      <vt:lpstr>КПК1417670!Область_друку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2021-11-08T09:08:16Z</cp:lastPrinted>
  <dcterms:created xsi:type="dcterms:W3CDTF">2016-08-15T09:54:21Z</dcterms:created>
  <dcterms:modified xsi:type="dcterms:W3CDTF">2021-11-08T09:59:51Z</dcterms:modified>
</cp:coreProperties>
</file>