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1902\Звіти молодь і спорт\"/>
    </mc:Choice>
  </mc:AlternateContent>
  <bookViews>
    <workbookView xWindow="0" yWindow="0" windowWidth="24000" windowHeight="9780"/>
  </bookViews>
  <sheets>
    <sheet name="01.01.2020" sheetId="3" r:id="rId1"/>
  </sheets>
  <definedNames>
    <definedName name="_xlnm.Print_Area" localSheetId="0">'01.01.2020'!$A$1:$M$109</definedName>
  </definedNames>
  <calcPr calcId="152511" refMode="R1C1"/>
</workbook>
</file>

<file path=xl/calcChain.xml><?xml version="1.0" encoding="utf-8"?>
<calcChain xmlns="http://schemas.openxmlformats.org/spreadsheetml/2006/main">
  <c r="M83" i="3" l="1"/>
  <c r="M84" i="3"/>
  <c r="L83" i="3"/>
  <c r="L84" i="3"/>
  <c r="K83" i="3"/>
  <c r="K84" i="3"/>
  <c r="K82" i="3"/>
  <c r="I84" i="3"/>
  <c r="J84" i="3"/>
  <c r="H84" i="3"/>
  <c r="H82" i="3"/>
  <c r="L76" i="3"/>
  <c r="M75" i="3"/>
  <c r="M76" i="3"/>
  <c r="M74" i="3"/>
  <c r="K75" i="3"/>
  <c r="K76" i="3"/>
  <c r="K74" i="3"/>
  <c r="L94" i="3"/>
  <c r="K94" i="3"/>
  <c r="J94" i="3"/>
  <c r="I94" i="3"/>
  <c r="H94" i="3"/>
  <c r="L93" i="3"/>
  <c r="I93" i="3"/>
  <c r="K92" i="3"/>
  <c r="K91" i="3"/>
  <c r="H92" i="3"/>
  <c r="H91" i="3"/>
  <c r="H83" i="3"/>
  <c r="J75" i="3"/>
  <c r="J74" i="3"/>
  <c r="H75" i="3"/>
  <c r="H74" i="3"/>
  <c r="I67" i="3"/>
  <c r="H67" i="3"/>
  <c r="M65" i="3"/>
  <c r="M66" i="3"/>
  <c r="L65" i="3"/>
  <c r="L66" i="3"/>
  <c r="L67" i="3"/>
  <c r="K65" i="3"/>
  <c r="K66" i="3"/>
  <c r="K67" i="3"/>
  <c r="J66" i="3"/>
  <c r="H65" i="3"/>
  <c r="J65" i="3"/>
  <c r="J76" i="3"/>
  <c r="J67" i="3"/>
  <c r="M67" i="3"/>
  <c r="K64" i="3"/>
  <c r="H64" i="3"/>
  <c r="M63" i="3"/>
  <c r="L63" i="3"/>
  <c r="K63" i="3"/>
  <c r="H52" i="3"/>
  <c r="J53" i="3"/>
  <c r="H53" i="3"/>
  <c r="L53" i="3"/>
  <c r="K53" i="3"/>
  <c r="K52" i="3"/>
  <c r="K54" i="3"/>
  <c r="H54" i="3"/>
  <c r="I38" i="3"/>
  <c r="I54" i="3"/>
  <c r="K38" i="3"/>
  <c r="H34" i="3"/>
  <c r="K34" i="3"/>
  <c r="H38" i="3"/>
  <c r="L34" i="3"/>
  <c r="L35" i="3"/>
  <c r="L36" i="3"/>
  <c r="K35" i="3"/>
  <c r="K36" i="3"/>
  <c r="K37" i="3"/>
  <c r="J35" i="3"/>
  <c r="M35" i="3"/>
  <c r="J36" i="3"/>
  <c r="M36" i="3"/>
  <c r="G93" i="3"/>
  <c r="G92" i="3"/>
  <c r="G91" i="3"/>
  <c r="G82" i="3"/>
  <c r="G75" i="3"/>
  <c r="G76" i="3"/>
  <c r="G74" i="3"/>
  <c r="G65" i="3"/>
  <c r="G66" i="3"/>
  <c r="G67" i="3"/>
  <c r="G68" i="3"/>
  <c r="G64" i="3"/>
  <c r="F54" i="3"/>
  <c r="G54" i="3"/>
  <c r="E54" i="3"/>
  <c r="G53" i="3"/>
  <c r="G52" i="3"/>
  <c r="G38" i="3"/>
  <c r="F38" i="3"/>
  <c r="E38" i="3"/>
  <c r="G37" i="3"/>
  <c r="G36" i="3"/>
  <c r="G35" i="3"/>
  <c r="J34" i="3"/>
  <c r="M34" i="3"/>
  <c r="L37" i="3"/>
  <c r="L38" i="3"/>
  <c r="J37" i="3"/>
  <c r="J38" i="3"/>
  <c r="M37" i="3"/>
  <c r="M38" i="3"/>
  <c r="M53" i="3"/>
  <c r="I64" i="3"/>
  <c r="I52" i="3"/>
  <c r="J54" i="3"/>
  <c r="J64" i="3"/>
  <c r="J82" i="3"/>
  <c r="M82" i="3"/>
  <c r="M64" i="3"/>
  <c r="I82" i="3"/>
  <c r="L82" i="3"/>
  <c r="L64" i="3"/>
  <c r="J52" i="3"/>
  <c r="L52" i="3"/>
  <c r="L54" i="3"/>
  <c r="M52" i="3"/>
  <c r="M54" i="3"/>
</calcChain>
</file>

<file path=xl/sharedStrings.xml><?xml version="1.0" encoding="utf-8"?>
<sst xmlns="http://schemas.openxmlformats.org/spreadsheetml/2006/main" count="158" uniqueCount="105">
  <si>
    <t>1.</t>
  </si>
  <si>
    <t>2.</t>
  </si>
  <si>
    <t>3.</t>
  </si>
  <si>
    <t>(КФКВК)</t>
  </si>
  <si>
    <t>N з/п</t>
  </si>
  <si>
    <t>Завдання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</si>
  <si>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</si>
  <si>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</si>
  <si>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</si>
  <si>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</si>
  <si>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</si>
  <si>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</si>
  <si>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</si>
  <si>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</si>
  <si>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</si>
  <si>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</si>
  <si>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</si>
  <si>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</si>
  <si>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</si>
  <si>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</si>
  <si>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</si>
  <si>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</si>
  <si>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</si>
  <si>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(код)</t>
  </si>
  <si>
    <t>Ціль державної політики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</si>
  <si>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</si>
  <si>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</si>
  <si>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</si>
  <si>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</si>
  <si>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</si>
  <si>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</si>
  <si>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</si>
  <si>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</si>
  <si>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</si>
  <si>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</si>
  <si>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</si>
  <si>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</si>
  <si>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</si>
  <si>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</si>
  <si>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 xml:space="preserve">Управління молоді та спорту Хмельницької міської ради </t>
  </si>
  <si>
    <t>0810</t>
  </si>
  <si>
    <t>Утримання та навчально-тренувальна робота комунальних дитячо-юнацьких спортивних шкіл</t>
  </si>
  <si>
    <t>5. Мета бюджетної програми:</t>
  </si>
  <si>
    <t>Підготовка спортивного резерву та підвищення рівня фізичної підготовленості дітей дитячо-юнацькими  спортивними школами</t>
  </si>
  <si>
    <t>грн.</t>
  </si>
  <si>
    <t>УСЬОГО</t>
  </si>
  <si>
    <t>Створення належних умов для функціонування ДЮСШ</t>
  </si>
  <si>
    <t>загальний фонд*</t>
  </si>
  <si>
    <t>спеціальний фонд**</t>
  </si>
  <si>
    <t>обсяг витрат на утримання комунальних дитячо-юнацьких спортивних шкіл</t>
  </si>
  <si>
    <t>грн</t>
  </si>
  <si>
    <t>кошториси</t>
  </si>
  <si>
    <t>кількість штатних працівників комунальної дитячо-юнацької спортивної школи</t>
  </si>
  <si>
    <t>ставок</t>
  </si>
  <si>
    <t>штатний розпис</t>
  </si>
  <si>
    <t>у т.ч.: тренерів-викладаів</t>
  </si>
  <si>
    <t>тарифікація</t>
  </si>
  <si>
    <t>обсяг витрат на придбання спортивного інвентарю</t>
  </si>
  <si>
    <t>осіб</t>
  </si>
  <si>
    <t>кількість учнів комунальних дитячо-юнацьких спортивних шкіл в т.ч.:</t>
  </si>
  <si>
    <t xml:space="preserve">кількість учнів, що взяли участь у регіональних спортивних змаганнях </t>
  </si>
  <si>
    <t>журнал обліку змагань</t>
  </si>
  <si>
    <t>кількість придбаного малоцінного спортивного обладнання та інвентарю для комунальної дитячо-юнацької спортивної школи</t>
  </si>
  <si>
    <t>одиниць</t>
  </si>
  <si>
    <t>розрахунки до кошторису</t>
  </si>
  <si>
    <t>середні витрати на утримання одного учня комунальної дитячо-юнацької спортивної школи</t>
  </si>
  <si>
    <t>розрахунок</t>
  </si>
  <si>
    <t>сереньомісячна заробітна плата працівника дитячо-юнацької спортивної школи, видатки на утримання якої здійснюються з бюджету</t>
  </si>
  <si>
    <t>середня вартість одиниці придбаного малоцінного спортивного обладнання та інвентарю для комунальної дитячо-юнацької спортивної школи</t>
  </si>
  <si>
    <t>%</t>
  </si>
  <si>
    <t>динаміка зростання власних коштів до показника попереднього року</t>
  </si>
  <si>
    <t>відсоток захищених статей видатків в структурі загальних обсягів видатків</t>
  </si>
  <si>
    <r>
      <t xml:space="preserve">** </t>
    </r>
    <r>
      <rPr>
        <b/>
        <sz val="12"/>
        <color indexed="8"/>
        <rFont val="Times New Roman"/>
        <family val="1"/>
        <charset val="204"/>
      </rPr>
      <t>по сереньомісячній заробітній платі працівників дитячо-юнацької спортивної школи</t>
    </r>
    <r>
      <rPr>
        <sz val="12"/>
        <color indexed="8"/>
        <rFont val="Times New Roman"/>
        <family val="1"/>
        <charset val="204"/>
      </rPr>
      <t>, видатки на утримання якої здійснюються з бюджету виникли розбіжності  між фактичними та затвердженими результативними показниками в сумі  615 грн., у зв</t>
    </r>
    <r>
      <rPr>
        <sz val="12"/>
        <color indexed="8"/>
        <rFont val="Calibri"/>
        <family val="2"/>
        <charset val="204"/>
      </rPr>
      <t>’</t>
    </r>
    <r>
      <rPr>
        <sz val="12"/>
        <color indexed="8"/>
        <rFont val="Times New Roman"/>
        <family val="1"/>
        <charset val="204"/>
      </rPr>
      <t>язку із наявністю вакансій в кількості    7,75 ст.</t>
    </r>
  </si>
  <si>
    <r>
      <t xml:space="preserve">* по  кількості підготовлених у комунальних ДЮСШ спортсменів-розрядників в порівняні з минулим роком   </t>
    </r>
    <r>
      <rPr>
        <sz val="12"/>
        <color indexed="8"/>
        <rFont val="Times New Roman"/>
        <family val="1"/>
        <charset val="204"/>
      </rPr>
      <t>зменшилась  на 134 особи у зв</t>
    </r>
    <r>
      <rPr>
        <sz val="12"/>
        <color indexed="8"/>
        <rFont val="Calibri"/>
        <family val="2"/>
        <charset val="204"/>
      </rPr>
      <t>’</t>
    </r>
    <r>
      <rPr>
        <sz val="12"/>
        <color indexed="8"/>
        <rFont val="Times New Roman"/>
        <family val="1"/>
        <charset val="204"/>
      </rPr>
      <t>язку із тим, що учні які виконували нормативи мали вже цей розряд у минулому році, тому не було потреби підтверджувати результат у 2019 році.</t>
    </r>
  </si>
  <si>
    <r>
      <t xml:space="preserve">**по  динаміці зростання власних коштів до показника попереднього року: </t>
    </r>
    <r>
      <rPr>
        <sz val="12"/>
        <color indexed="8"/>
        <rFont val="Times New Roman"/>
        <family val="1"/>
        <charset val="204"/>
      </rPr>
      <t>надходження збільшилось за рахунок  збільшення орендної плати орендарями нежитлових приміщень; надання послуг з користування 2-х міні-майданчики та спортивним залом по вул.Спортивній,17.</t>
    </r>
  </si>
  <si>
    <t xml:space="preserve"> </t>
  </si>
  <si>
    <t>забезпечення підготовки спортсменів резервного спорту та участі спортсменів у відповідних змаганнях, розвитку здібностей вихованців дитячо-юнацьких спортивних шкіл в обраному виді спорту, створення умов для фізичного розвитку, збереження та підтримка в належному технічному стані існуючої мережі комунальних спортивних споруд та спортивних споруд  громадських організацій фізкультурно-спортивної спрямованості, забезпечення їх ефективного використання для проведення спортивних заходів.</t>
  </si>
  <si>
    <t>кількість комунальних дитячо-юнацьких спортивних шкіл</t>
  </si>
  <si>
    <t>од.</t>
  </si>
  <si>
    <t>зведення планів по мережі, штатах</t>
  </si>
  <si>
    <t>тис.грн</t>
  </si>
  <si>
    <t>зведені кошториси</t>
  </si>
  <si>
    <t xml:space="preserve">динаміка кількості підготовлених у комунальних ДЮСШ майстрів спорту України/кандидатів у майстри спорту україни; спортсменів-розрядників в порівняні з минулим роком </t>
  </si>
  <si>
    <t xml:space="preserve">динаміка кількості учнів комунальної дитячо-юнацької спортивної школи, які здобули призові місця в регіональних спортивних змаганнях в порівняні з минулим роком </t>
  </si>
  <si>
    <t xml:space="preserve">Начальник управління </t>
  </si>
  <si>
    <t>Сергій РЕМЕЗ</t>
  </si>
  <si>
    <t>Олена ШКЛЯРЕВСЬКА</t>
  </si>
  <si>
    <t>Завідувач фінансовим сектором</t>
  </si>
  <si>
    <t>Комплексна Програма реалізації молодіжної політики та розвитку фізичної культури і спорту у м.Хмельницькому на 2017-2021 рр.</t>
  </si>
  <si>
    <t>про виконання паспорта бюджетної програми місцевого бюджету на 2020 рік</t>
  </si>
  <si>
    <t xml:space="preserve">Завершення будівництва нежитлового приміщення з влаштуванням зовнішніх мереж та футбольного і тренажерного майданчиків на водно-спортивній станції по вул.Нижній Береговій, 2/1 в м.Хмельницькому ДЮСШ №2. </t>
  </si>
  <si>
    <t>Проектні (вишукувальні ) роботи та експертиза по робочому проекту  "Реконструкція тенісних кортів ДЮСШ №3 вул. Прибузька, 3/1.</t>
  </si>
  <si>
    <t>Оновлення матеріально-технічної бази ДЮСШ</t>
  </si>
  <si>
    <t>Програма бюджетування за участі громадськості (Бюджет участі) міста Хмельницького (із змінами і доповненнями)</t>
  </si>
  <si>
    <t>Усього</t>
  </si>
  <si>
    <t>10.    Бюджетна програма 1115031 "Утримання та навчально-тренувальна робота комунальних дитячо-юнацьких спортивних шкіл" виконана за 2020 рік.</t>
  </si>
  <si>
    <t xml:space="preserve">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
</t>
  </si>
  <si>
    <r>
      <t>*** по середній вартості одиниці придбаного малоцінного спортивного обладнання та інвентарю для комунальної дитячо-юнацької спортивної школи  в</t>
    </r>
    <r>
      <rPr>
        <sz val="11"/>
        <color indexed="8"/>
        <rFont val="Times New Roman"/>
        <family val="1"/>
        <charset val="204"/>
      </rPr>
      <t>иникли розбіжності  між фактичними та затвердженими результативними показниками в сумі - 875 грн. у звязку із зміною цінової політики.</t>
    </r>
  </si>
  <si>
    <r>
      <t xml:space="preserve">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по загальному фонду на суму 50 056 грн.: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ДЮСШ №1</t>
    </r>
    <r>
      <rPr>
        <sz val="10"/>
        <color indexed="8"/>
        <rFont val="Times New Roman"/>
        <family val="1"/>
        <charset val="204"/>
      </rPr>
      <t xml:space="preserve"> в сумі 19 088 грн, в т.ч.:  КЕКВ 2120 -2723 грн (економія за рахунок нарахувань на ФОП особам з інвалідністю, відпусток без збереження); КЕКВ 2210 - -260 грн економія за рахунок зміни цінової політики на придбання ТМЦ; КЕКВ 2220 - -10 грн - економія за рахунок зміни цінової політики на придбання медикаментів; КЕКВ 2240 - -315 грн економія виникла за рахунок зміни цінової політики на надання послуг; КЕКВ 2250 - -1083 грн економія витрат на відрядження тренерів-викладачів (відсутність участі у спортивних заходах,у звязку із карантинними заходами спричиненими коронавірусом SARS-CoV-2); КЕКВ 2271 - -3911 грн економія виникла у зв'язку із зменшенням споживання теплопостачання (відсутність сильних морозів); КЕКВ 2272 - -5229 грн економія за рахунок споживання холодної води та стоків (зменшення спортивних заходів по’вязаних із  карантинними заходами  спричиненими коронавірусом SARS-CoV-2 ; КЕКВ 2273 - -5557 грн економія за рахунок споживання електричної енергії (зменшення спортивних заходів пов’язаних із  карантинними заходами  спричиненими коронавірусом SARS-CoV-2).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ДЮСШ №2 </t>
    </r>
    <r>
      <rPr>
        <sz val="10"/>
        <color indexed="8"/>
        <rFont val="Times New Roman"/>
        <family val="1"/>
        <charset val="204"/>
      </rPr>
      <t xml:space="preserve">на суму 27 525 грн, в т.ч. : КЕКВ 2120 - -3 063 грн  за рахунок економії коштів на нарахування на оплату особам з інвалідністю; КЕКВ 2270 - -13 725 грн економія енергоносіїв, КЕКВ 2240 - -1 438 грн;  КЕКВ 2240 - -5321 грн оплата відрядження, КЕКВ 2282 - -3 795 грн оплата навчання з видачою посвідчення  у зв’язку із запровадженням карантинних заходів.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 ДЮСШ №3 </t>
    </r>
    <r>
      <rPr>
        <sz val="10"/>
        <color indexed="8"/>
        <rFont val="Times New Roman"/>
        <family val="1"/>
        <charset val="204"/>
      </rPr>
      <t xml:space="preserve">на суму 3 442 грн, в т.ч.: КЕКВ 2120 - -6,14 грн; КЕКВ 2240 - - 120,11 грн; КЕКВ 2250 - -3 180 грн; КЕКВ 2270 - - 135,27 грн у зв'язку із карантинними заходами  спричиненими коронавірусом SARS-CoV-2.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/>
    </r>
  </si>
  <si>
    <t>*по кількості учнів комунальних дитячо-юнацьких спортивних шкіл, що взяли участь у регіональних спортивних змаганнях виникли розбіжності між фактичними та затвердженими результативними показниками в кількості - -188 учнів, у звязку із карантинними заходами, спричиненим коронавірусом SARS-CoV-2- зменшилась кількість спортивних заходів.</t>
  </si>
  <si>
    <r>
      <t>* по динаміці кількості підготовлених у комунальних ДЮСШ спортсменів-розрядників та кількості учнів комунальної дитячо-юнацької спортивної школи, які здобули призові місця в регіональних спортивних змаганнях в порівняні з минулим роком зменшилась на 22 % та 17 % відповідно у зв’язку із відміною спортивних заходів, спричинених коронавірусом SARS-CoV;                                                                                                                                                                                                                                                                                                                                              ***по  динаміці зростання власних коштів до показника попереднього року: надходження зменшилися на 25 % за рахунок невиконання планових кошторисних призначень на 2020 рік, пов’язані із карантинними заходами спричиненими коронавірусом SARS-CoV-2-зменшення кількості замовників (спортивний зал по вул.Спортивній,17; футбольне поле по вул. Спортивній, 17; 2-а міні-футбольні майданчики; СК "Поділля" та відміна нав базі ДЮСШ таборів з денним перебуванням ), зменшення надходжень від оренди приміщень та платних посуг.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по  відсотку захищених статей видатків в структурі загальних обсягів видатків (</t>
    </r>
    <r>
      <rPr>
        <sz val="11"/>
        <color indexed="8"/>
        <rFont val="Times New Roman"/>
        <family val="1"/>
        <charset val="204"/>
      </rPr>
      <t xml:space="preserve">по коштах спеціального фонду бюджету)   зменшився на 10 %  за рахунок внесення змін в кошторисні призначення на протязі 2020 року  (невиконання планових кошторисних призначень на 2020 рік, пов’язані із карантинними заходами спричиненими коронавірусом SARS-CoV-2-зменшення кількості замовників (спортивний зал по вул.Спортивній,17;ф/поле по вул.Спортивній,17; два міні-футбольні майданчики; СК "Поділля" та відміна на базі ДЮСШ таборів з денним перебуванням),зменшення надходжень від оренди приміщень та платних посуг.                                                                                                                                                                                                                     </t>
    </r>
  </si>
  <si>
    <r>
  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по загальному фонду на суму 50 056 грн.:                                                                                                                                                                                                                           ДЮСШ №1 в сумі 19 088 г</t>
    </r>
    <r>
      <rPr>
        <sz val="11"/>
        <color indexed="8"/>
        <rFont val="Times New Roman"/>
        <family val="1"/>
        <charset val="204"/>
      </rPr>
      <t xml:space="preserve">рн, в т.ч.:  КЕКВ 2120 -2723 грн (економія за рахунок нарахувань на ФОП особам з інвалідністю, відпусток без збереження); КЕКВ 2210 - -260 грн економія за рахунок зміни цінової політики на придбання ТМЦ; КЕКВ 2220 - -10 грн - економія за рахунок зміни цінової політики на придбання медикаментів; КЕКВ 2240 - -315 грн економія виникла за рахунок зміни цінової політики на надання послуг; КЕКВ 2250 - -1083 грн економія витрат на відрядження тренерів-викладачів (відсутність участі у спортивних заходах,у звязку із карантинними заходами спричиненими коронавірусом SARS-CoV-2); КЕКВ 2271 - -3911 грн економія виникла у зв'язку із зменшенням споживання теплопостачання (відсутність сильних морозів); КЕКВ 2272 - -5229 грн економія за рахунок споживання холодної води та стоків (зменшення спортивних заходів по’вязаних із  карантинними заходами  спричиненими коронавірусом SARS-CoV-2 ; КЕКВ 2273 - -5557 грн економія за рахунок споживання електричної енергії (зменшення спортивних заходів пов’язаних із  карантинними заходами  спричиненими коронавірусом SARS-CoV-2).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ДЮСШ №2 на суму 27 525 грн, в т.ч. :</t>
    </r>
    <r>
      <rPr>
        <sz val="11"/>
        <color indexed="8"/>
        <rFont val="Times New Roman"/>
        <family val="1"/>
        <charset val="204"/>
      </rPr>
      <t xml:space="preserve"> КЕКВ 2120 - -3 063 грн  за рахунок економії коштів на нарахування на оплату особам з інвалідністю; КЕКВ 2270 - -13 725 грн економія енергоносіїв, КЕКВ 2240 - -1 438 грн;  КЕКВ 2240 - -5321 грн оплата відрядження, КЕКВ 2282 - -3 795 грн оплата навчання з видачою посвідчення  у зв’язку із запровадженням карантинних заходів.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 xml:space="preserve">ДЮСШ №3 </t>
    </r>
    <r>
      <rPr>
        <sz val="11"/>
        <color indexed="8"/>
        <rFont val="Times New Roman"/>
        <family val="1"/>
        <charset val="204"/>
      </rPr>
      <t xml:space="preserve">на суму 3 442 грн, в т.ч.: КЕКВ 2120 - -6,14 грн; КЕКВ 2240 - - 120,11 грн; КЕКВ 2250 - -3 180 грн; КЕКВ 2270 - - 135,27 грн у зв'язку із карантинними заходами  спричиненими коронавірусом SARS-CoV-2.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/>
    </r>
  </si>
  <si>
    <r>
      <rPr>
        <b/>
        <sz val="11"/>
        <color indexed="8"/>
        <rFont val="Times New Roman"/>
        <family val="1"/>
        <charset val="204"/>
      </rPr>
      <t>Відхилення по СФ всього  208 688 грн</t>
    </r>
    <r>
      <rPr>
        <sz val="11"/>
        <color indexed="8"/>
        <rFont val="Times New Roman"/>
        <family val="1"/>
        <charset val="204"/>
      </rPr>
      <t xml:space="preserve">, в т.ч.: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 xml:space="preserve">ДЮСШ №1 </t>
    </r>
    <r>
      <rPr>
        <sz val="11"/>
        <color indexed="8"/>
        <rFont val="Times New Roman"/>
        <family val="1"/>
        <charset val="204"/>
      </rPr>
      <t xml:space="preserve">-  відхилення по спеціального фонду </t>
    </r>
    <r>
      <rPr>
        <sz val="11"/>
        <color indexed="8"/>
        <rFont val="Times New Roman"/>
        <family val="1"/>
        <charset val="204"/>
      </rPr>
      <t>(платні послуги)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 xml:space="preserve">виникли між касовими видатками та затвердженими у паспорті бюджетної програми в сумі - - 144705 грн за рахунок внесення змін у кошторисні призначення в сторону зменшення (- -165326,46 грн-не виконання планових кошторисних призначень на 2020 рік), пов’язані із карантинними заходами спричиненими коронавірусом SARS-CoV-2, зменшення кількості замовників (спортивний зал по вул.Спортивній,17; футбольне поле по вул.Спортивній,17; 2-а міні-футбольні майданчики; СК "Поділля" та відміна на базі ДЮСШ №1 табору з денним перебуванням "Олімп") та наявністю залишку грошових коштів на операційному рахунку спеціального фонду установи станом на 01.01.2021 року в сумі 144 704,93 грн.  Відхилення по спеціальному фонду Відхилення по спеціальному фонду (Бюджет розвитку) виникли між касовими видатками та затвердженими у паспорті бюджетної програми в сумі - -2516 грн. в т.ч.КЕКВ 3110 - -2501 грн. - економія виникла у звязку із зміною цінової політики в сторону зменшення (придбано вишку-туру; снігоприбирач; щітку підмітальну; принтер-ксерокс  виникли між касовими видатками та затвердженими у паспорті бюджетної програми в сумі - -2516 грн. в т.ч.КЕКВ 3110 - -2501 грн. - економія виникла у звязку із зміною цінової політики в сторону зменшення (придбано вишку-туру; снігоприбирач; щітку підмітальну; принтер-ксерокс та спортивний інвентар для Регбійного  SMART-майданчику для мешканців  м. Хмельницького, вул. Спортивна,17; по КЕКВ 3142 відхилення в сумі - -15 грн.(зміна цінової політики по об’єкту): Реконструкція спортивного комплексу "Поділля" (із влаштуванням світлодіодного табло) ДЮСШ № 1 по вул. Проскурівській, 81 в м.Хмельницькому.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 xml:space="preserve">  ДЮСШ №2 -</t>
    </r>
    <r>
      <rPr>
        <sz val="11"/>
        <color indexed="8"/>
        <rFont val="Times New Roman"/>
        <family val="1"/>
        <charset val="204"/>
      </rPr>
      <t xml:space="preserve"> відхилення по спеціального фонду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(платні послуги)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 xml:space="preserve">виникли між касовими видатками та затвердженими у паспорті бюджетної програми в сумі - -77 000 грн за рахунок зменшення власних надходжень; по </t>
    </r>
    <r>
      <rPr>
        <sz val="11"/>
        <color indexed="8"/>
        <rFont val="Times New Roman"/>
        <family val="1"/>
        <charset val="204"/>
      </rPr>
      <t>бюджету розвитку в</t>
    </r>
    <r>
      <rPr>
        <sz val="11"/>
        <color indexed="8"/>
        <rFont val="Times New Roman"/>
        <family val="1"/>
        <charset val="204"/>
      </rPr>
      <t xml:space="preserve">иникли між касовими видатками та затвердженими у паспорті бюджетної програми в сумі - -19 045 грн у звязку із зміною цінової політики в сторону зменшення по завершення будівництва нежитлового приміщення з влаштуванням зовнішніх мереж та футбольного і тренажерного майданчиків на водно-спортивній станції по вул. Нижній Береговій, 2/1 в м. Хмельницькому.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 xml:space="preserve">ДЮСШ №3 -  </t>
    </r>
    <r>
      <rPr>
        <sz val="11"/>
        <color indexed="8"/>
        <rFont val="Times New Roman"/>
        <family val="1"/>
        <charset val="204"/>
      </rPr>
      <t xml:space="preserve">відхилення по спеціального фонду (платні послуги) виникли між касовими видатками та затвердженими у паспорті бюджетної програми в сумі - 52 568 грн за рахунок  підвищення вартості платних послуг та послуг по автостоянці (збільшено тариф на 2 грн/сутки до 16 грн/сутки).  Відхилення по спеціальному фонду (Бюджет розвитку) виникли між касовими видатками та затвердженими у паспорті бюджетної програми в сумі - - 5 605 грн економія виникла у звязку із зміною цінової політики.      </t>
    </r>
    <r>
      <rPr>
        <b/>
        <sz val="11"/>
        <color indexed="8"/>
        <rFont val="Times New Roman"/>
        <family val="1"/>
        <charset val="204"/>
      </rPr>
      <t xml:space="preserve"> 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</t>
    </r>
  </si>
  <si>
    <r>
      <t xml:space="preserve">Відхилення по СФ всього 208 688 грн, в т.ч.: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ДЮСШ №1</t>
    </r>
    <r>
      <rPr>
        <sz val="10"/>
        <color indexed="8"/>
        <rFont val="Times New Roman"/>
        <family val="1"/>
        <charset val="204"/>
      </rPr>
      <t xml:space="preserve"> -  відхилення по спеціального фонду (платні послуги) виникли між касовими видатками та затвердженими у паспорті бюджетної програми в сумі - - 144705 грн за рахунок внесення змін у кошторисні призначення в сторону зменшення (- -165326,46 грн-не виконання планових кошторисних призначень на 2020 рік), пов’язані із карантинними заходами спричиненими коронавірусом SARS-CoV-2, зменшення кількості замовників (спортивний зал по вул.Спортивній,17; футбольне поле по вул.Спортивній,17; 2-а міні-футбольні майданчики; СК "Поділля" та відміна на базі ДЮСШ №1 табору з денним перебуванням "Олімп") та наявністю залишку грошових коштів на операційному рахунку спеціального фонду установи станом на 01.01.2021 року в сумі 144 704,93 грн.  Відхилення по спеціальному фонду (Бюджет розвитку) виникли між касовими видатками та затвердженими у паспорті бюджетної програми в сумі - -2516 грн. в т.ч.КЕКВ 3110 - -2501 грн. - економія виникла у звязку із зміною цінової політики в сторону зменшення (придбано вишку-туру; снігоприбирач; щітку підмітальну; принтер-ксерокс та спортивний інвентар для Регбійного  SMART-майданчику для мешканців  м. Хмельницького, вул. Спортивна,17; по КЕКВ 3142 відхилення в сумі - -15 грн.(зміна цінової політики по об’єкту): Реконструкція спортивного комплексу "Поділля" (із влаштуванням світлодіодного табло) ДЮСШ № 1 по вул. Проскурівській, 81 в м.Хмельницькому.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ДЮСШ №2 </t>
    </r>
    <r>
      <rPr>
        <sz val="10"/>
        <color indexed="8"/>
        <rFont val="Times New Roman"/>
        <family val="1"/>
        <charset val="204"/>
      </rPr>
      <t xml:space="preserve"> відхилення по спеціального фонду (платні послуги) виникли між касовими видатками та затвердженими у паспорті бюджетної програми в сумі - -77 000 грн за рахунок зменшення власних надходжень; по бюджету розвитку виникли між касовими видатками та затвердженими у паспорті бюджетної програми в сумі - -19 045 грн у звязку із зміною цінової політики в сторону зменшення по завершення будівництва нежитлового приміщення з влаштуванням зовнішніх мереж та футбольного і тренажерного майданчиків на водно-спортивній станції по вул. Нижній Береговій, 2/1 в м. Хмельницькому.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ДЮСШ №3</t>
    </r>
    <r>
      <rPr>
        <sz val="10"/>
        <color indexed="8"/>
        <rFont val="Times New Roman"/>
        <family val="1"/>
        <charset val="204"/>
      </rPr>
      <t xml:space="preserve"> -   відхилення по спеціального фонду (платні послуги) виникли між касовими видатками та затвердженими у паспорті бюджетної програми в сумі - 52 568 грн за рахунок  підвищення вартості платних послуг та послуг по автостоянці (збільшено тариф на 2 грн/сутки до 16 грн/сутки).  Відхилення по спеціальному фонду (Бюджет розвитку) виникли між касовими видатками та затвердженими у паспорті бюджетної програми в сумі - - 5 605 грн економія виникла у звязку із зміною цінової політики.                                                                                                         </t>
    </r>
  </si>
  <si>
    <r>
      <t>по середнім  витратам на утримання одного учня комунальної дитячо-юнацької спортивної школи</t>
    </r>
    <r>
      <rPr>
        <sz val="11"/>
        <color indexed="8"/>
        <rFont val="Times New Roman"/>
        <family val="1"/>
        <charset val="204"/>
      </rPr>
      <t xml:space="preserve"> виникли розбіжності  між фактичними та затвердженими результативними показниками в сумі  533 грн, у звязку із збільшенням кількості учнів та зменшенням витрат (касових) по загальному фонду бюджету.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</si>
</sst>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8" fillId="0" borderId="0" xfId="0" applyFont="1"/>
    <xf numFmtId="0" fontId="18" fillId="0" borderId="0" xfId="0" applyFont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/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3" fillId="0" borderId="0" xfId="0" applyFont="1" applyAlignment="1">
      <alignment vertical="center" wrapText="1"/>
    </xf>
    <xf numFmtId="0" fontId="24" fillId="0" borderId="0" xfId="0" applyFont="1"/>
    <xf numFmtId="0" fontId="21" fillId="0" borderId="0" xfId="0" applyFont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 applyAlignment="1">
      <alignment vertical="top"/>
    </xf>
    <xf numFmtId="0" fontId="4" fillId="0" borderId="0" xfId="0" applyFont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0" xfId="0" applyFont="1"/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0" xfId="0" applyFont="1"/>
    <xf numFmtId="0" fontId="26" fillId="0" borderId="0" xfId="0" applyFont="1" applyBorder="1" applyAlignment="1">
      <alignment horizontal="center" vertical="center" wrapText="1"/>
    </xf>
    <xf numFmtId="0" fontId="19" fillId="0" borderId="1" xfId="0" applyFont="1" applyBorder="1"/>
    <xf numFmtId="3" fontId="28" fillId="0" borderId="1" xfId="0" applyNumberFormat="1" applyFont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35" fillId="0" borderId="0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3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top" wrapText="1"/>
    </xf>
    <xf numFmtId="0" fontId="26" fillId="0" borderId="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2" fontId="30" fillId="0" borderId="3" xfId="0" applyNumberFormat="1" applyFont="1" applyBorder="1" applyAlignment="1">
      <alignment horizontal="left" vertical="center" wrapText="1"/>
    </xf>
    <xf numFmtId="2" fontId="30" fillId="0" borderId="4" xfId="0" applyNumberFormat="1" applyFont="1" applyBorder="1" applyAlignment="1">
      <alignment horizontal="left" vertical="center" wrapText="1"/>
    </xf>
    <xf numFmtId="2" fontId="30" fillId="0" borderId="5" xfId="0" applyNumberFormat="1" applyFont="1" applyBorder="1" applyAlignment="1">
      <alignment horizontal="left" vertical="center" wrapText="1"/>
    </xf>
    <xf numFmtId="0" fontId="31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25" fillId="0" borderId="6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9"/>
  <sheetViews>
    <sheetView tabSelected="1" topLeftCell="A102" zoomScaleNormal="100" workbookViewId="0">
      <selection activeCell="B90" sqref="B90"/>
    </sheetView>
  </sheetViews>
  <sheetFormatPr defaultRowHeight="15.75" x14ac:dyDescent="0.25"/>
  <cols>
    <col min="1" max="1" width="4.85546875" style="4" customWidth="1"/>
    <col min="2" max="2" width="26.28515625" style="4" customWidth="1"/>
    <col min="3" max="3" width="9" style="4" customWidth="1"/>
    <col min="4" max="4" width="7.42578125" style="4" customWidth="1"/>
    <col min="5" max="5" width="12.42578125" style="4" customWidth="1"/>
    <col min="6" max="6" width="12.140625" style="4" customWidth="1"/>
    <col min="7" max="7" width="14.5703125" style="4" customWidth="1"/>
    <col min="8" max="8" width="11.7109375" style="4" customWidth="1"/>
    <col min="9" max="9" width="11.28515625" style="4" customWidth="1"/>
    <col min="10" max="10" width="12.85546875" style="4" customWidth="1"/>
    <col min="11" max="11" width="9" style="4" customWidth="1"/>
    <col min="12" max="12" width="9.42578125" style="4" customWidth="1"/>
    <col min="13" max="13" width="9.28515625" style="4" customWidth="1"/>
    <col min="14" max="16384" width="9.140625" style="4"/>
  </cols>
  <sheetData>
    <row r="1" spans="1:13" ht="15.75" customHeight="1" x14ac:dyDescent="0.25">
      <c r="J1" s="109" t="s">
        <v>38</v>
      </c>
      <c r="K1" s="109"/>
      <c r="L1" s="109"/>
      <c r="M1" s="109"/>
    </row>
    <row r="2" spans="1:13" x14ac:dyDescent="0.25">
      <c r="J2" s="109"/>
      <c r="K2" s="109"/>
      <c r="L2" s="109"/>
      <c r="M2" s="109"/>
    </row>
    <row r="3" spans="1:13" x14ac:dyDescent="0.25">
      <c r="J3" s="109"/>
      <c r="K3" s="109"/>
      <c r="L3" s="109"/>
      <c r="M3" s="109"/>
    </row>
    <row r="4" spans="1:13" x14ac:dyDescent="0.25">
      <c r="J4" s="109"/>
      <c r="K4" s="109"/>
      <c r="L4" s="109"/>
      <c r="M4" s="109"/>
    </row>
    <row r="5" spans="1:13" ht="18.75" x14ac:dyDescent="0.25">
      <c r="A5" s="100" t="s">
        <v>15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</row>
    <row r="6" spans="1:13" ht="19.899999999999999" customHeight="1" x14ac:dyDescent="0.25">
      <c r="A6" s="100" t="s">
        <v>89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</row>
    <row r="7" spans="1:13" x14ac:dyDescent="0.25">
      <c r="A7" s="95" t="s">
        <v>0</v>
      </c>
      <c r="B7" s="34">
        <v>1100000</v>
      </c>
      <c r="C7" s="8"/>
      <c r="E7" s="101" t="s">
        <v>39</v>
      </c>
      <c r="F7" s="101"/>
      <c r="G7" s="101"/>
      <c r="H7" s="101"/>
      <c r="I7" s="101"/>
      <c r="J7" s="101"/>
      <c r="K7" s="101"/>
      <c r="L7" s="101"/>
      <c r="M7" s="101"/>
    </row>
    <row r="8" spans="1:13" s="27" customFormat="1" ht="15" customHeight="1" x14ac:dyDescent="0.2">
      <c r="A8" s="95"/>
      <c r="B8" s="25" t="s">
        <v>23</v>
      </c>
      <c r="C8" s="26"/>
      <c r="E8" s="98" t="s">
        <v>13</v>
      </c>
      <c r="F8" s="98"/>
      <c r="G8" s="98"/>
      <c r="H8" s="98"/>
      <c r="I8" s="98"/>
      <c r="J8" s="98"/>
      <c r="K8" s="98"/>
      <c r="L8" s="98"/>
      <c r="M8" s="98"/>
    </row>
    <row r="9" spans="1:13" x14ac:dyDescent="0.25">
      <c r="A9" s="95" t="s">
        <v>1</v>
      </c>
      <c r="B9" s="34">
        <v>1110000</v>
      </c>
      <c r="C9" s="8"/>
      <c r="E9" s="101" t="s">
        <v>39</v>
      </c>
      <c r="F9" s="101"/>
      <c r="G9" s="101"/>
      <c r="H9" s="101"/>
      <c r="I9" s="101"/>
      <c r="J9" s="101"/>
      <c r="K9" s="101"/>
      <c r="L9" s="101"/>
      <c r="M9" s="101"/>
    </row>
    <row r="10" spans="1:13" s="27" customFormat="1" ht="15" customHeight="1" x14ac:dyDescent="0.2">
      <c r="A10" s="95"/>
      <c r="B10" s="25" t="s">
        <v>23</v>
      </c>
      <c r="C10" s="26"/>
      <c r="E10" s="94" t="s">
        <v>12</v>
      </c>
      <c r="F10" s="94"/>
      <c r="G10" s="94"/>
      <c r="H10" s="94"/>
      <c r="I10" s="94"/>
      <c r="J10" s="94"/>
      <c r="K10" s="94"/>
      <c r="L10" s="94"/>
      <c r="M10" s="94"/>
    </row>
    <row r="11" spans="1:13" x14ac:dyDescent="0.25">
      <c r="A11" s="95" t="s">
        <v>2</v>
      </c>
      <c r="B11" s="7">
        <v>1115031</v>
      </c>
      <c r="C11" s="9" t="s">
        <v>40</v>
      </c>
      <c r="E11" s="97" t="s">
        <v>41</v>
      </c>
      <c r="F11" s="97"/>
      <c r="G11" s="97"/>
      <c r="H11" s="97"/>
      <c r="I11" s="97"/>
      <c r="J11" s="97"/>
      <c r="K11" s="97"/>
      <c r="L11" s="97"/>
      <c r="M11" s="97"/>
    </row>
    <row r="12" spans="1:13" s="27" customFormat="1" ht="33.6" customHeight="1" x14ac:dyDescent="0.2">
      <c r="A12" s="95"/>
      <c r="B12" s="28" t="s">
        <v>37</v>
      </c>
      <c r="C12" s="28" t="s">
        <v>3</v>
      </c>
      <c r="E12" s="98" t="s">
        <v>14</v>
      </c>
      <c r="F12" s="98"/>
      <c r="G12" s="98"/>
      <c r="H12" s="98"/>
      <c r="I12" s="98"/>
      <c r="J12" s="98"/>
      <c r="K12" s="98"/>
      <c r="L12" s="98"/>
      <c r="M12" s="98"/>
    </row>
    <row r="13" spans="1:13" ht="19.5" customHeight="1" x14ac:dyDescent="0.25">
      <c r="A13" s="105" t="s">
        <v>26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</row>
    <row r="14" spans="1:13" ht="6" customHeight="1" x14ac:dyDescent="0.25">
      <c r="A14" s="1"/>
    </row>
    <row r="15" spans="1:13" ht="34.9" customHeight="1" x14ac:dyDescent="0.25">
      <c r="A15" s="3" t="s">
        <v>22</v>
      </c>
      <c r="B15" s="57" t="s">
        <v>24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ht="27.6" customHeight="1" x14ac:dyDescent="0.25">
      <c r="A16" s="3">
        <v>1</v>
      </c>
      <c r="B16" s="99" t="s">
        <v>41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</row>
    <row r="17" spans="1:26" hidden="1" x14ac:dyDescent="0.25">
      <c r="A17" s="3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26" x14ac:dyDescent="0.25">
      <c r="A18" s="1"/>
    </row>
    <row r="19" spans="1:26" ht="21.75" customHeight="1" x14ac:dyDescent="0.25">
      <c r="A19" s="6" t="s">
        <v>42</v>
      </c>
      <c r="E19" s="90"/>
      <c r="F19" s="90"/>
      <c r="G19" s="90"/>
      <c r="H19" s="90"/>
      <c r="I19" s="90"/>
      <c r="J19" s="90"/>
      <c r="K19" s="90"/>
      <c r="L19" s="90"/>
      <c r="M19" s="90"/>
    </row>
    <row r="20" spans="1:26" ht="65.45" customHeight="1" x14ac:dyDescent="0.25">
      <c r="A20" s="55" t="s">
        <v>76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1" spans="1:26" ht="10.15" customHeight="1" x14ac:dyDescent="0.2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</row>
    <row r="22" spans="1:26" x14ac:dyDescent="0.25">
      <c r="A22" s="6" t="s">
        <v>27</v>
      </c>
    </row>
    <row r="23" spans="1:26" x14ac:dyDescent="0.25">
      <c r="A23" s="1"/>
    </row>
    <row r="24" spans="1:26" ht="30.6" customHeight="1" x14ac:dyDescent="0.25">
      <c r="A24" s="3" t="s">
        <v>22</v>
      </c>
      <c r="B24" s="57" t="s">
        <v>5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</row>
    <row r="25" spans="1:26" ht="23.45" customHeight="1" x14ac:dyDescent="0.25">
      <c r="A25" s="3">
        <v>1</v>
      </c>
      <c r="B25" s="102" t="s">
        <v>43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4"/>
    </row>
    <row r="26" spans="1:26" ht="7.9" hidden="1" customHeight="1" x14ac:dyDescent="0.25">
      <c r="A26" s="3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</row>
    <row r="27" spans="1:26" ht="13.15" customHeight="1" x14ac:dyDescent="0.25">
      <c r="A27" s="1"/>
    </row>
    <row r="28" spans="1:26" x14ac:dyDescent="0.25">
      <c r="A28" s="6" t="s">
        <v>28</v>
      </c>
    </row>
    <row r="29" spans="1:26" ht="9" customHeight="1" x14ac:dyDescent="0.25">
      <c r="A29" s="2"/>
    </row>
    <row r="30" spans="1:26" ht="12.75" customHeight="1" x14ac:dyDescent="0.25">
      <c r="A30" s="1"/>
      <c r="M30" s="4" t="s">
        <v>44</v>
      </c>
    </row>
    <row r="31" spans="1:26" s="35" customFormat="1" ht="30" customHeight="1" x14ac:dyDescent="0.25">
      <c r="A31" s="77" t="s">
        <v>22</v>
      </c>
      <c r="B31" s="77" t="s">
        <v>29</v>
      </c>
      <c r="C31" s="77"/>
      <c r="D31" s="77"/>
      <c r="E31" s="77" t="s">
        <v>16</v>
      </c>
      <c r="F31" s="77"/>
      <c r="G31" s="77"/>
      <c r="H31" s="77" t="s">
        <v>30</v>
      </c>
      <c r="I31" s="77"/>
      <c r="J31" s="77"/>
      <c r="K31" s="77" t="s">
        <v>17</v>
      </c>
      <c r="L31" s="77"/>
      <c r="M31" s="77"/>
      <c r="R31" s="96"/>
      <c r="S31" s="96"/>
      <c r="T31" s="96"/>
      <c r="U31" s="96"/>
      <c r="V31" s="96"/>
      <c r="W31" s="96"/>
      <c r="X31" s="96"/>
      <c r="Y31" s="96"/>
      <c r="Z31" s="96"/>
    </row>
    <row r="32" spans="1:26" s="35" customFormat="1" ht="33" customHeight="1" x14ac:dyDescent="0.25">
      <c r="A32" s="77"/>
      <c r="B32" s="77"/>
      <c r="C32" s="77"/>
      <c r="D32" s="77"/>
      <c r="E32" s="39" t="s">
        <v>18</v>
      </c>
      <c r="F32" s="39" t="s">
        <v>19</v>
      </c>
      <c r="G32" s="39" t="s">
        <v>20</v>
      </c>
      <c r="H32" s="39" t="s">
        <v>18</v>
      </c>
      <c r="I32" s="39" t="s">
        <v>19</v>
      </c>
      <c r="J32" s="39" t="s">
        <v>20</v>
      </c>
      <c r="K32" s="39" t="s">
        <v>47</v>
      </c>
      <c r="L32" s="39" t="s">
        <v>19</v>
      </c>
      <c r="M32" s="39" t="s">
        <v>20</v>
      </c>
      <c r="R32" s="42"/>
      <c r="S32" s="42"/>
      <c r="T32" s="42"/>
      <c r="U32" s="42"/>
      <c r="V32" s="42"/>
      <c r="W32" s="42"/>
      <c r="X32" s="42"/>
      <c r="Y32" s="42"/>
      <c r="Z32" s="42"/>
    </row>
    <row r="33" spans="1:26" s="44" customFormat="1" ht="12.75" x14ac:dyDescent="0.2">
      <c r="A33" s="43">
        <v>1</v>
      </c>
      <c r="B33" s="88">
        <v>2</v>
      </c>
      <c r="C33" s="88"/>
      <c r="D33" s="88"/>
      <c r="E33" s="43">
        <v>3</v>
      </c>
      <c r="F33" s="43">
        <v>4</v>
      </c>
      <c r="G33" s="43">
        <v>5</v>
      </c>
      <c r="H33" s="43">
        <v>6</v>
      </c>
      <c r="I33" s="43">
        <v>7</v>
      </c>
      <c r="J33" s="43">
        <v>8</v>
      </c>
      <c r="K33" s="43">
        <v>9</v>
      </c>
      <c r="L33" s="43">
        <v>10</v>
      </c>
      <c r="M33" s="43">
        <v>11</v>
      </c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39" customHeight="1" x14ac:dyDescent="0.25">
      <c r="A34" s="43">
        <v>1</v>
      </c>
      <c r="B34" s="58" t="s">
        <v>46</v>
      </c>
      <c r="C34" s="59"/>
      <c r="D34" s="60"/>
      <c r="E34" s="29">
        <v>24955243</v>
      </c>
      <c r="F34" s="29">
        <v>2215504</v>
      </c>
      <c r="G34" s="29">
        <v>27170747</v>
      </c>
      <c r="H34" s="29">
        <f>12267610+7021315+5672062-55540</f>
        <v>24905447</v>
      </c>
      <c r="I34" s="29">
        <v>2031466</v>
      </c>
      <c r="J34" s="29">
        <f>H34+I34</f>
        <v>26936913</v>
      </c>
      <c r="K34" s="29">
        <f t="shared" ref="K34:M37" si="0">H34-E34</f>
        <v>-49796</v>
      </c>
      <c r="L34" s="29">
        <f t="shared" si="0"/>
        <v>-184038</v>
      </c>
      <c r="M34" s="29">
        <f t="shared" si="0"/>
        <v>-233834</v>
      </c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81.599999999999994" customHeight="1" x14ac:dyDescent="0.25">
      <c r="A35" s="43">
        <v>2</v>
      </c>
      <c r="B35" s="58" t="s">
        <v>90</v>
      </c>
      <c r="C35" s="59"/>
      <c r="D35" s="60"/>
      <c r="E35" s="40">
        <v>0</v>
      </c>
      <c r="F35" s="29">
        <v>1450000</v>
      </c>
      <c r="G35" s="29">
        <f>F35</f>
        <v>1450000</v>
      </c>
      <c r="H35" s="40">
        <v>0</v>
      </c>
      <c r="I35" s="29">
        <v>1430955</v>
      </c>
      <c r="J35" s="29">
        <f>H35+I35</f>
        <v>1430955</v>
      </c>
      <c r="K35" s="29">
        <f t="shared" si="0"/>
        <v>0</v>
      </c>
      <c r="L35" s="29">
        <f t="shared" si="0"/>
        <v>-19045</v>
      </c>
      <c r="M35" s="29">
        <f t="shared" si="0"/>
        <v>-19045</v>
      </c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51" customHeight="1" x14ac:dyDescent="0.25">
      <c r="A36" s="43">
        <v>3</v>
      </c>
      <c r="B36" s="58" t="s">
        <v>91</v>
      </c>
      <c r="C36" s="59"/>
      <c r="D36" s="60"/>
      <c r="E36" s="40">
        <v>0</v>
      </c>
      <c r="F36" s="29">
        <v>60737</v>
      </c>
      <c r="G36" s="29">
        <f>F36</f>
        <v>60737</v>
      </c>
      <c r="H36" s="40">
        <v>0</v>
      </c>
      <c r="I36" s="40">
        <v>55132</v>
      </c>
      <c r="J36" s="29">
        <f>H36+I36</f>
        <v>55132</v>
      </c>
      <c r="K36" s="29">
        <f t="shared" si="0"/>
        <v>0</v>
      </c>
      <c r="L36" s="29">
        <f t="shared" si="0"/>
        <v>-5605</v>
      </c>
      <c r="M36" s="29">
        <f t="shared" si="0"/>
        <v>-5605</v>
      </c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44.45" customHeight="1" x14ac:dyDescent="0.25">
      <c r="A37" s="43">
        <v>4</v>
      </c>
      <c r="B37" s="58" t="s">
        <v>92</v>
      </c>
      <c r="C37" s="59"/>
      <c r="D37" s="60"/>
      <c r="E37" s="29">
        <v>55800</v>
      </c>
      <c r="F37" s="29">
        <v>1962500</v>
      </c>
      <c r="G37" s="29">
        <f>E37+F37</f>
        <v>2018300</v>
      </c>
      <c r="H37" s="29">
        <v>55540</v>
      </c>
      <c r="I37" s="29">
        <v>1962500</v>
      </c>
      <c r="J37" s="29">
        <f>H37+I37</f>
        <v>2018040</v>
      </c>
      <c r="K37" s="29">
        <f t="shared" si="0"/>
        <v>-260</v>
      </c>
      <c r="L37" s="29">
        <f t="shared" si="0"/>
        <v>0</v>
      </c>
      <c r="M37" s="29">
        <f t="shared" si="0"/>
        <v>-260</v>
      </c>
      <c r="R37" s="5"/>
      <c r="S37" s="5"/>
      <c r="T37" s="5"/>
      <c r="U37" s="5"/>
      <c r="V37" s="5"/>
      <c r="W37" s="5"/>
      <c r="X37" s="5"/>
      <c r="Y37" s="5"/>
      <c r="Z37" s="5"/>
    </row>
    <row r="38" spans="1:26" ht="45" customHeight="1" x14ac:dyDescent="0.25">
      <c r="A38" s="11"/>
      <c r="B38" s="89" t="s">
        <v>45</v>
      </c>
      <c r="C38" s="89"/>
      <c r="D38" s="89"/>
      <c r="E38" s="30">
        <f>E34+E35+E36+E37</f>
        <v>25011043</v>
      </c>
      <c r="F38" s="30">
        <f>F34+F35+F36+F37</f>
        <v>5688741</v>
      </c>
      <c r="G38" s="30">
        <f>G34+G35+G36+G37</f>
        <v>30699784</v>
      </c>
      <c r="H38" s="30">
        <f>H34+H37</f>
        <v>24960987</v>
      </c>
      <c r="I38" s="30">
        <f>I34+I35+I36+I37</f>
        <v>5480053</v>
      </c>
      <c r="J38" s="30">
        <f>J34+J35+J36+J37</f>
        <v>30441040</v>
      </c>
      <c r="K38" s="30">
        <f>K34+K35+K36+K37</f>
        <v>-50056</v>
      </c>
      <c r="L38" s="30">
        <f>L34+L35+L36+L37</f>
        <v>-208688</v>
      </c>
      <c r="M38" s="30">
        <f>M34+M35+M36+M37</f>
        <v>-258744</v>
      </c>
      <c r="R38" s="5"/>
      <c r="S38" s="5"/>
      <c r="T38" s="5"/>
      <c r="U38" s="5"/>
      <c r="V38" s="5"/>
      <c r="W38" s="5"/>
      <c r="X38" s="5"/>
      <c r="Y38" s="5"/>
      <c r="Z38" s="5"/>
    </row>
    <row r="39" spans="1:26" ht="47.45" customHeight="1" x14ac:dyDescent="0.25">
      <c r="A39" s="83" t="s">
        <v>101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26" ht="16.5" customHeight="1" x14ac:dyDescent="0.25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</row>
    <row r="41" spans="1:26" ht="16.5" customHeight="1" x14ac:dyDescent="0.25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</row>
    <row r="42" spans="1:26" ht="16.5" customHeight="1" x14ac:dyDescent="0.25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</row>
    <row r="43" spans="1:26" ht="16.5" customHeight="1" x14ac:dyDescent="0.25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</row>
    <row r="44" spans="1:26" ht="16.5" customHeight="1" x14ac:dyDescent="0.25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</row>
    <row r="45" spans="1:26" ht="54" customHeight="1" x14ac:dyDescent="0.25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</row>
    <row r="46" spans="1:26" ht="248.45" customHeight="1" x14ac:dyDescent="0.25">
      <c r="A46" s="86" t="s">
        <v>102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</row>
    <row r="47" spans="1:26" ht="28.5" customHeight="1" x14ac:dyDescent="0.25">
      <c r="A47" s="61" t="s">
        <v>31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</row>
    <row r="48" spans="1:26" x14ac:dyDescent="0.25">
      <c r="A48" s="1"/>
      <c r="M48" s="4" t="s">
        <v>44</v>
      </c>
    </row>
    <row r="49" spans="1:13" s="35" customFormat="1" ht="31.5" customHeight="1" x14ac:dyDescent="0.25">
      <c r="A49" s="77" t="s">
        <v>4</v>
      </c>
      <c r="B49" s="77" t="s">
        <v>32</v>
      </c>
      <c r="C49" s="77"/>
      <c r="D49" s="77"/>
      <c r="E49" s="77" t="s">
        <v>16</v>
      </c>
      <c r="F49" s="77"/>
      <c r="G49" s="77"/>
      <c r="H49" s="77" t="s">
        <v>30</v>
      </c>
      <c r="I49" s="77"/>
      <c r="J49" s="77"/>
      <c r="K49" s="77" t="s">
        <v>17</v>
      </c>
      <c r="L49" s="77"/>
      <c r="M49" s="77"/>
    </row>
    <row r="50" spans="1:13" s="35" customFormat="1" ht="33.75" customHeight="1" x14ac:dyDescent="0.25">
      <c r="A50" s="77"/>
      <c r="B50" s="77"/>
      <c r="C50" s="77"/>
      <c r="D50" s="77"/>
      <c r="E50" s="51" t="s">
        <v>18</v>
      </c>
      <c r="F50" s="51" t="s">
        <v>19</v>
      </c>
      <c r="G50" s="51" t="s">
        <v>20</v>
      </c>
      <c r="H50" s="51" t="s">
        <v>18</v>
      </c>
      <c r="I50" s="51" t="s">
        <v>19</v>
      </c>
      <c r="J50" s="51" t="s">
        <v>20</v>
      </c>
      <c r="K50" s="51" t="s">
        <v>47</v>
      </c>
      <c r="L50" s="51" t="s">
        <v>48</v>
      </c>
      <c r="M50" s="51" t="s">
        <v>20</v>
      </c>
    </row>
    <row r="51" spans="1:13" x14ac:dyDescent="0.25">
      <c r="A51" s="3">
        <v>1</v>
      </c>
      <c r="B51" s="57">
        <v>2</v>
      </c>
      <c r="C51" s="57"/>
      <c r="D51" s="57"/>
      <c r="E51" s="3">
        <v>3</v>
      </c>
      <c r="F51" s="3">
        <v>4</v>
      </c>
      <c r="G51" s="3">
        <v>5</v>
      </c>
      <c r="H51" s="3">
        <v>6</v>
      </c>
      <c r="I51" s="3">
        <v>7</v>
      </c>
      <c r="J51" s="3">
        <v>8</v>
      </c>
      <c r="K51" s="3">
        <v>9</v>
      </c>
      <c r="L51" s="3">
        <v>10</v>
      </c>
      <c r="M51" s="3">
        <v>11</v>
      </c>
    </row>
    <row r="52" spans="1:13" ht="52.5" customHeight="1" x14ac:dyDescent="0.25">
      <c r="A52" s="3">
        <v>1</v>
      </c>
      <c r="B52" s="58" t="s">
        <v>88</v>
      </c>
      <c r="C52" s="59"/>
      <c r="D52" s="60"/>
      <c r="E52" s="29">
        <v>24955243</v>
      </c>
      <c r="F52" s="29">
        <v>5614291</v>
      </c>
      <c r="G52" s="29">
        <f>E52+F52</f>
        <v>30569534</v>
      </c>
      <c r="H52" s="29">
        <f>H54-H53</f>
        <v>24905447</v>
      </c>
      <c r="I52" s="29">
        <f>I54-I53</f>
        <v>5406053</v>
      </c>
      <c r="J52" s="29">
        <f>H52+I52</f>
        <v>30311500</v>
      </c>
      <c r="K52" s="29">
        <f>H52-E52</f>
        <v>-49796</v>
      </c>
      <c r="L52" s="29">
        <f>I52-F52</f>
        <v>-208238</v>
      </c>
      <c r="M52" s="29">
        <f>K52+L52</f>
        <v>-258034</v>
      </c>
    </row>
    <row r="53" spans="1:13" ht="47.45" customHeight="1" x14ac:dyDescent="0.25">
      <c r="A53" s="54">
        <v>2</v>
      </c>
      <c r="B53" s="106" t="s">
        <v>93</v>
      </c>
      <c r="C53" s="107"/>
      <c r="D53" s="108"/>
      <c r="E53" s="47">
        <v>55800</v>
      </c>
      <c r="F53" s="47">
        <v>74450</v>
      </c>
      <c r="G53" s="47">
        <f>E53+F53</f>
        <v>130250</v>
      </c>
      <c r="H53" s="47">
        <f>H37</f>
        <v>55540</v>
      </c>
      <c r="I53" s="47">
        <v>74000</v>
      </c>
      <c r="J53" s="29">
        <f>H53+I53</f>
        <v>129540</v>
      </c>
      <c r="K53" s="29">
        <f>H53-E53</f>
        <v>-260</v>
      </c>
      <c r="L53" s="29">
        <f>I53-F53</f>
        <v>-450</v>
      </c>
      <c r="M53" s="29">
        <f>K53+L53</f>
        <v>-710</v>
      </c>
    </row>
    <row r="54" spans="1:13" ht="28.15" customHeight="1" x14ac:dyDescent="0.25">
      <c r="A54" s="46"/>
      <c r="B54" s="91" t="s">
        <v>94</v>
      </c>
      <c r="C54" s="92"/>
      <c r="D54" s="93"/>
      <c r="E54" s="48">
        <f>E52+E53</f>
        <v>25011043</v>
      </c>
      <c r="F54" s="48">
        <f>F52+F53</f>
        <v>5688741</v>
      </c>
      <c r="G54" s="48">
        <f>G52+G53</f>
        <v>30699784</v>
      </c>
      <c r="H54" s="48">
        <f>H38</f>
        <v>24960987</v>
      </c>
      <c r="I54" s="48">
        <f>I38</f>
        <v>5480053</v>
      </c>
      <c r="J54" s="48">
        <f>H54+I54</f>
        <v>30441040</v>
      </c>
      <c r="K54" s="48">
        <f>K52+K53</f>
        <v>-50056</v>
      </c>
      <c r="L54" s="48">
        <f>L52+L53</f>
        <v>-208688</v>
      </c>
      <c r="M54" s="48">
        <f>M52+M53</f>
        <v>-258744</v>
      </c>
    </row>
    <row r="55" spans="1:13" ht="13.9" customHeight="1" x14ac:dyDescent="0.25">
      <c r="A55" s="111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</row>
    <row r="56" spans="1:13" ht="8.4499999999999993" customHeight="1" x14ac:dyDescent="0.25">
      <c r="A56" s="113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</row>
    <row r="57" spans="1:13" x14ac:dyDescent="0.25">
      <c r="A57" s="6" t="s">
        <v>33</v>
      </c>
    </row>
    <row r="58" spans="1:13" x14ac:dyDescent="0.25">
      <c r="A58" s="1"/>
    </row>
    <row r="59" spans="1:13" s="35" customFormat="1" ht="53.45" customHeight="1" x14ac:dyDescent="0.25">
      <c r="A59" s="77" t="s">
        <v>4</v>
      </c>
      <c r="B59" s="77" t="s">
        <v>21</v>
      </c>
      <c r="C59" s="77" t="s">
        <v>6</v>
      </c>
      <c r="D59" s="77" t="s">
        <v>7</v>
      </c>
      <c r="E59" s="77" t="s">
        <v>16</v>
      </c>
      <c r="F59" s="77"/>
      <c r="G59" s="77"/>
      <c r="H59" s="77" t="s">
        <v>34</v>
      </c>
      <c r="I59" s="77"/>
      <c r="J59" s="77"/>
      <c r="K59" s="77" t="s">
        <v>17</v>
      </c>
      <c r="L59" s="77"/>
      <c r="M59" s="77"/>
    </row>
    <row r="60" spans="1:13" s="35" customFormat="1" ht="40.15" customHeight="1" x14ac:dyDescent="0.25">
      <c r="A60" s="77"/>
      <c r="B60" s="77"/>
      <c r="C60" s="77"/>
      <c r="D60" s="77"/>
      <c r="E60" s="36" t="s">
        <v>18</v>
      </c>
      <c r="F60" s="36" t="s">
        <v>19</v>
      </c>
      <c r="G60" s="36" t="s">
        <v>20</v>
      </c>
      <c r="H60" s="36" t="s">
        <v>18</v>
      </c>
      <c r="I60" s="36" t="s">
        <v>19</v>
      </c>
      <c r="J60" s="36" t="s">
        <v>20</v>
      </c>
      <c r="K60" s="36" t="s">
        <v>18</v>
      </c>
      <c r="L60" s="36" t="s">
        <v>19</v>
      </c>
      <c r="M60" s="36" t="s">
        <v>20</v>
      </c>
    </row>
    <row r="61" spans="1:13" x14ac:dyDescent="0.25">
      <c r="A61" s="3">
        <v>1</v>
      </c>
      <c r="B61" s="3">
        <v>2</v>
      </c>
      <c r="C61" s="3">
        <v>3</v>
      </c>
      <c r="D61" s="3">
        <v>4</v>
      </c>
      <c r="E61" s="3">
        <v>5</v>
      </c>
      <c r="F61" s="3">
        <v>6</v>
      </c>
      <c r="G61" s="3">
        <v>7</v>
      </c>
      <c r="H61" s="3">
        <v>8</v>
      </c>
      <c r="I61" s="3">
        <v>9</v>
      </c>
      <c r="J61" s="3">
        <v>10</v>
      </c>
      <c r="K61" s="3">
        <v>11</v>
      </c>
      <c r="L61" s="3">
        <v>12</v>
      </c>
      <c r="M61" s="3">
        <v>13</v>
      </c>
    </row>
    <row r="62" spans="1:13" x14ac:dyDescent="0.25">
      <c r="A62" s="3">
        <v>1</v>
      </c>
      <c r="B62" s="12" t="s">
        <v>8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58.9" customHeight="1" x14ac:dyDescent="0.25">
      <c r="A63" s="23"/>
      <c r="B63" s="37" t="s">
        <v>77</v>
      </c>
      <c r="C63" s="13" t="s">
        <v>78</v>
      </c>
      <c r="D63" s="13" t="s">
        <v>79</v>
      </c>
      <c r="E63" s="23">
        <v>3</v>
      </c>
      <c r="F63" s="23">
        <v>3</v>
      </c>
      <c r="G63" s="23">
        <v>3</v>
      </c>
      <c r="H63" s="23">
        <v>3</v>
      </c>
      <c r="I63" s="23">
        <v>3</v>
      </c>
      <c r="J63" s="23">
        <v>3</v>
      </c>
      <c r="K63" s="23">
        <f t="shared" ref="K63:M67" si="1">H63-E63</f>
        <v>0</v>
      </c>
      <c r="L63" s="23">
        <f t="shared" si="1"/>
        <v>0</v>
      </c>
      <c r="M63" s="23">
        <f t="shared" si="1"/>
        <v>0</v>
      </c>
    </row>
    <row r="64" spans="1:13" ht="47.45" customHeight="1" x14ac:dyDescent="0.25">
      <c r="A64" s="10"/>
      <c r="B64" s="37" t="s">
        <v>49</v>
      </c>
      <c r="C64" s="13" t="s">
        <v>80</v>
      </c>
      <c r="D64" s="13" t="s">
        <v>81</v>
      </c>
      <c r="E64" s="29">
        <v>25011043</v>
      </c>
      <c r="F64" s="29">
        <v>5688741</v>
      </c>
      <c r="G64" s="29">
        <f>E64+F64</f>
        <v>30699784</v>
      </c>
      <c r="H64" s="29">
        <f>H54</f>
        <v>24960987</v>
      </c>
      <c r="I64" s="29">
        <f>I54</f>
        <v>5480053</v>
      </c>
      <c r="J64" s="29">
        <f>J54</f>
        <v>30441040</v>
      </c>
      <c r="K64" s="29">
        <f t="shared" si="1"/>
        <v>-50056</v>
      </c>
      <c r="L64" s="29">
        <f t="shared" si="1"/>
        <v>-208688</v>
      </c>
      <c r="M64" s="29">
        <f t="shared" si="1"/>
        <v>-258744</v>
      </c>
    </row>
    <row r="65" spans="1:13" ht="54" customHeight="1" x14ac:dyDescent="0.25">
      <c r="A65" s="3"/>
      <c r="B65" s="37" t="s">
        <v>52</v>
      </c>
      <c r="C65" s="13" t="s">
        <v>53</v>
      </c>
      <c r="D65" s="13" t="s">
        <v>54</v>
      </c>
      <c r="E65" s="3">
        <v>193.67</v>
      </c>
      <c r="F65" s="3">
        <v>6</v>
      </c>
      <c r="G65" s="49">
        <f>E65+F65</f>
        <v>199.67</v>
      </c>
      <c r="H65" s="17">
        <f>83+63.67+47</f>
        <v>193.67000000000002</v>
      </c>
      <c r="I65" s="3">
        <v>6</v>
      </c>
      <c r="J65" s="3">
        <f>H65+I65</f>
        <v>199.67000000000002</v>
      </c>
      <c r="K65" s="29">
        <f t="shared" si="1"/>
        <v>0</v>
      </c>
      <c r="L65" s="29">
        <f t="shared" si="1"/>
        <v>0</v>
      </c>
      <c r="M65" s="29">
        <f t="shared" si="1"/>
        <v>0</v>
      </c>
    </row>
    <row r="66" spans="1:13" ht="30.6" customHeight="1" x14ac:dyDescent="0.25">
      <c r="A66" s="10"/>
      <c r="B66" s="37" t="s">
        <v>55</v>
      </c>
      <c r="C66" s="13" t="s">
        <v>53</v>
      </c>
      <c r="D66" s="13" t="s">
        <v>56</v>
      </c>
      <c r="E66" s="10">
        <v>67.67</v>
      </c>
      <c r="F66" s="24">
        <v>0</v>
      </c>
      <c r="G66" s="49">
        <f>E66+F66</f>
        <v>67.67</v>
      </c>
      <c r="H66" s="17">
        <v>67.67</v>
      </c>
      <c r="I66" s="24">
        <v>0</v>
      </c>
      <c r="J66" s="50">
        <f>H66+I66</f>
        <v>67.67</v>
      </c>
      <c r="K66" s="29">
        <f t="shared" si="1"/>
        <v>0</v>
      </c>
      <c r="L66" s="29">
        <f t="shared" si="1"/>
        <v>0</v>
      </c>
      <c r="M66" s="29">
        <f t="shared" si="1"/>
        <v>0</v>
      </c>
    </row>
    <row r="67" spans="1:13" ht="51" customHeight="1" x14ac:dyDescent="0.25">
      <c r="A67" s="10"/>
      <c r="B67" s="37" t="s">
        <v>57</v>
      </c>
      <c r="C67" s="13" t="s">
        <v>80</v>
      </c>
      <c r="D67" s="13" t="s">
        <v>51</v>
      </c>
      <c r="E67" s="29">
        <v>213600</v>
      </c>
      <c r="F67" s="29">
        <v>336800</v>
      </c>
      <c r="G67" s="29">
        <f>E67+F67</f>
        <v>550400</v>
      </c>
      <c r="H67" s="29">
        <f>E67</f>
        <v>213600</v>
      </c>
      <c r="I67" s="29">
        <f>F67</f>
        <v>336800</v>
      </c>
      <c r="J67" s="10">
        <f>H67+I67</f>
        <v>550400</v>
      </c>
      <c r="K67" s="29">
        <f t="shared" si="1"/>
        <v>0</v>
      </c>
      <c r="L67" s="29">
        <f t="shared" si="1"/>
        <v>0</v>
      </c>
      <c r="M67" s="29">
        <f t="shared" si="1"/>
        <v>0</v>
      </c>
    </row>
    <row r="68" spans="1:13" hidden="1" x14ac:dyDescent="0.25">
      <c r="A68" s="3"/>
      <c r="B68" s="3"/>
      <c r="C68" s="3"/>
      <c r="D68" s="3"/>
      <c r="E68" s="3"/>
      <c r="F68" s="3"/>
      <c r="G68" s="29">
        <f>E68+F68</f>
        <v>0</v>
      </c>
      <c r="H68" s="3"/>
      <c r="I68" s="3"/>
      <c r="J68" s="3"/>
      <c r="K68" s="3"/>
      <c r="L68" s="3"/>
      <c r="M68" s="3"/>
    </row>
    <row r="69" spans="1:13" ht="20.45" customHeight="1" x14ac:dyDescent="0.25">
      <c r="A69" s="67" t="s">
        <v>35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</row>
    <row r="70" spans="1:13" ht="171.6" customHeight="1" x14ac:dyDescent="0.25">
      <c r="A70" s="16"/>
      <c r="B70" s="110" t="s">
        <v>98</v>
      </c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1"/>
    </row>
    <row r="71" spans="1:13" ht="217.9" customHeight="1" x14ac:dyDescent="0.25">
      <c r="A71" s="18"/>
      <c r="B71" s="79" t="s">
        <v>103</v>
      </c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1"/>
    </row>
    <row r="72" spans="1:13" ht="0.6" customHeight="1" x14ac:dyDescent="0.25">
      <c r="A72" s="18"/>
      <c r="B72" s="82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1"/>
    </row>
    <row r="73" spans="1:13" x14ac:dyDescent="0.25">
      <c r="A73" s="3">
        <v>2</v>
      </c>
      <c r="B73" s="12" t="s">
        <v>9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45" customHeight="1" x14ac:dyDescent="0.25">
      <c r="A74" s="3"/>
      <c r="B74" s="37" t="s">
        <v>59</v>
      </c>
      <c r="C74" s="13" t="s">
        <v>58</v>
      </c>
      <c r="D74" s="13" t="s">
        <v>61</v>
      </c>
      <c r="E74" s="29">
        <v>1912</v>
      </c>
      <c r="F74" s="3">
        <v>0</v>
      </c>
      <c r="G74" s="29">
        <f>E74+F74</f>
        <v>1912</v>
      </c>
      <c r="H74" s="3">
        <f>1127+404+430</f>
        <v>1961</v>
      </c>
      <c r="I74" s="3">
        <v>0</v>
      </c>
      <c r="J74" s="3">
        <f>H74</f>
        <v>1961</v>
      </c>
      <c r="K74" s="29">
        <f>H74-E74</f>
        <v>49</v>
      </c>
      <c r="L74" s="3">
        <v>0</v>
      </c>
      <c r="M74" s="29">
        <f>J74-G74</f>
        <v>49</v>
      </c>
    </row>
    <row r="75" spans="1:13" ht="38.450000000000003" customHeight="1" x14ac:dyDescent="0.25">
      <c r="A75" s="10"/>
      <c r="B75" s="37" t="s">
        <v>60</v>
      </c>
      <c r="C75" s="13" t="s">
        <v>58</v>
      </c>
      <c r="D75" s="13" t="s">
        <v>61</v>
      </c>
      <c r="E75" s="29">
        <v>1105</v>
      </c>
      <c r="F75" s="10">
        <v>0</v>
      </c>
      <c r="G75" s="29">
        <f>E75+F75</f>
        <v>1105</v>
      </c>
      <c r="H75" s="10">
        <f>600+117+200</f>
        <v>917</v>
      </c>
      <c r="I75" s="10">
        <v>0</v>
      </c>
      <c r="J75" s="52">
        <f>H75</f>
        <v>917</v>
      </c>
      <c r="K75" s="29">
        <f>H75-E75</f>
        <v>-188</v>
      </c>
      <c r="L75" s="10">
        <v>0</v>
      </c>
      <c r="M75" s="29">
        <f>J75-G75</f>
        <v>-188</v>
      </c>
    </row>
    <row r="76" spans="1:13" ht="74.45" customHeight="1" x14ac:dyDescent="0.25">
      <c r="A76" s="10"/>
      <c r="B76" s="37" t="s">
        <v>62</v>
      </c>
      <c r="C76" s="13" t="s">
        <v>63</v>
      </c>
      <c r="D76" s="13" t="s">
        <v>64</v>
      </c>
      <c r="E76" s="10">
        <v>179</v>
      </c>
      <c r="F76" s="10">
        <v>20</v>
      </c>
      <c r="G76" s="29">
        <f>E76+F76</f>
        <v>199</v>
      </c>
      <c r="H76" s="10">
        <v>179</v>
      </c>
      <c r="I76" s="10">
        <v>20</v>
      </c>
      <c r="J76" s="10">
        <f>H76+I76</f>
        <v>199</v>
      </c>
      <c r="K76" s="29">
        <f>H76-E76</f>
        <v>0</v>
      </c>
      <c r="L76" s="10">
        <f>I76-F76</f>
        <v>0</v>
      </c>
      <c r="M76" s="29">
        <f>J76-G76</f>
        <v>0</v>
      </c>
    </row>
    <row r="77" spans="1:13" hidden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25">
      <c r="A78" s="67" t="s">
        <v>35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</row>
    <row r="79" spans="1:13" ht="39.6" customHeight="1" x14ac:dyDescent="0.25">
      <c r="A79" s="19"/>
      <c r="B79" s="58" t="s">
        <v>99</v>
      </c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60"/>
    </row>
    <row r="80" spans="1:13" ht="18" hidden="1" customHeight="1" x14ac:dyDescent="0.25">
      <c r="A80" s="19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4"/>
    </row>
    <row r="81" spans="1:13" x14ac:dyDescent="0.25">
      <c r="A81" s="3">
        <v>3</v>
      </c>
      <c r="B81" s="14" t="s">
        <v>10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60.6" customHeight="1" x14ac:dyDescent="0.25">
      <c r="A82" s="3"/>
      <c r="B82" s="37" t="s">
        <v>65</v>
      </c>
      <c r="C82" s="13" t="s">
        <v>50</v>
      </c>
      <c r="D82" s="13" t="s">
        <v>66</v>
      </c>
      <c r="E82" s="29">
        <v>13081</v>
      </c>
      <c r="F82" s="29">
        <v>2975</v>
      </c>
      <c r="G82" s="29">
        <f>E82+F82</f>
        <v>16056</v>
      </c>
      <c r="H82" s="29">
        <f>H64/H74</f>
        <v>12728.703212646609</v>
      </c>
      <c r="I82" s="29">
        <f>I64/H74</f>
        <v>2794.5196328403877</v>
      </c>
      <c r="J82" s="29">
        <f>J64/J74</f>
        <v>15523.222845486996</v>
      </c>
      <c r="K82" s="15">
        <f t="shared" ref="K82:M84" si="2">H82-E82</f>
        <v>-352.29678735339076</v>
      </c>
      <c r="L82" s="15">
        <f t="shared" si="2"/>
        <v>-180.48036715961234</v>
      </c>
      <c r="M82" s="15">
        <f t="shared" si="2"/>
        <v>-532.77715451300355</v>
      </c>
    </row>
    <row r="83" spans="1:13" ht="81.599999999999994" customHeight="1" x14ac:dyDescent="0.25">
      <c r="A83" s="10"/>
      <c r="B83" s="37" t="s">
        <v>67</v>
      </c>
      <c r="C83" s="13" t="s">
        <v>50</v>
      </c>
      <c r="D83" s="13" t="s">
        <v>66</v>
      </c>
      <c r="E83" s="29">
        <v>8372</v>
      </c>
      <c r="F83" s="29">
        <v>7008</v>
      </c>
      <c r="G83" s="29">
        <v>7690</v>
      </c>
      <c r="H83" s="29">
        <f>(9185+7915+8471)/3</f>
        <v>8523.6666666666661</v>
      </c>
      <c r="I83" s="29">
        <v>7536</v>
      </c>
      <c r="J83" s="29">
        <v>8030</v>
      </c>
      <c r="K83" s="15">
        <f t="shared" si="2"/>
        <v>151.66666666666606</v>
      </c>
      <c r="L83" s="15">
        <f t="shared" si="2"/>
        <v>528</v>
      </c>
      <c r="M83" s="15">
        <f t="shared" si="2"/>
        <v>340</v>
      </c>
    </row>
    <row r="84" spans="1:13" ht="85.15" customHeight="1" x14ac:dyDescent="0.25">
      <c r="A84" s="10"/>
      <c r="B84" s="37" t="s">
        <v>68</v>
      </c>
      <c r="C84" s="13" t="s">
        <v>50</v>
      </c>
      <c r="D84" s="13" t="s">
        <v>66</v>
      </c>
      <c r="E84" s="29">
        <v>1193</v>
      </c>
      <c r="F84" s="29">
        <v>16840</v>
      </c>
      <c r="G84" s="29">
        <v>2766</v>
      </c>
      <c r="H84" s="29">
        <f>H67/H76</f>
        <v>1193.2960893854749</v>
      </c>
      <c r="I84" s="29">
        <f>I67/I76</f>
        <v>16840</v>
      </c>
      <c r="J84" s="29">
        <f>J67/J76</f>
        <v>2765.8291457286432</v>
      </c>
      <c r="K84" s="15">
        <f t="shared" si="2"/>
        <v>0.2960893854749429</v>
      </c>
      <c r="L84" s="15">
        <f t="shared" si="2"/>
        <v>0</v>
      </c>
      <c r="M84" s="15">
        <f t="shared" si="2"/>
        <v>-0.1708542713568022</v>
      </c>
    </row>
    <row r="85" spans="1:13" hidden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25">
      <c r="A86" s="67" t="s">
        <v>35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</row>
    <row r="87" spans="1:13" ht="44.45" customHeight="1" x14ac:dyDescent="0.25">
      <c r="A87" s="20"/>
      <c r="B87" s="69" t="s">
        <v>104</v>
      </c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1"/>
    </row>
    <row r="88" spans="1:13" ht="46.5" hidden="1" customHeight="1" x14ac:dyDescent="0.25">
      <c r="A88" s="20"/>
      <c r="B88" s="72" t="s">
        <v>72</v>
      </c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4"/>
    </row>
    <row r="89" spans="1:13" ht="77.45" hidden="1" customHeight="1" x14ac:dyDescent="0.25">
      <c r="A89" s="20"/>
      <c r="B89" s="73" t="s">
        <v>97</v>
      </c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5"/>
    </row>
    <row r="90" spans="1:13" x14ac:dyDescent="0.25">
      <c r="A90" s="3">
        <v>4</v>
      </c>
      <c r="B90" s="12" t="s">
        <v>11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ht="99.6" customHeight="1" x14ac:dyDescent="0.25">
      <c r="A91" s="3"/>
      <c r="B91" s="38" t="s">
        <v>82</v>
      </c>
      <c r="C91" s="13" t="s">
        <v>69</v>
      </c>
      <c r="D91" s="13" t="s">
        <v>66</v>
      </c>
      <c r="E91" s="3">
        <v>105</v>
      </c>
      <c r="F91" s="3">
        <v>0</v>
      </c>
      <c r="G91" s="3">
        <f>E91+F91:F92</f>
        <v>105</v>
      </c>
      <c r="H91" s="3">
        <f>(60+106)/2</f>
        <v>83</v>
      </c>
      <c r="I91" s="3">
        <v>0</v>
      </c>
      <c r="J91" s="3">
        <v>83</v>
      </c>
      <c r="K91" s="3">
        <f>H91-E91</f>
        <v>-22</v>
      </c>
      <c r="L91" s="3">
        <v>0</v>
      </c>
      <c r="M91" s="3">
        <v>-22</v>
      </c>
    </row>
    <row r="92" spans="1:13" ht="91.9" customHeight="1" x14ac:dyDescent="0.25">
      <c r="A92" s="10"/>
      <c r="B92" s="37" t="s">
        <v>83</v>
      </c>
      <c r="C92" s="13" t="s">
        <v>69</v>
      </c>
      <c r="D92" s="13" t="s">
        <v>66</v>
      </c>
      <c r="E92" s="10">
        <v>106</v>
      </c>
      <c r="F92" s="10">
        <v>0</v>
      </c>
      <c r="G92" s="40">
        <f>E92+F92:F93</f>
        <v>106</v>
      </c>
      <c r="H92" s="15">
        <f>(101+60+105)/3</f>
        <v>88.666666666666671</v>
      </c>
      <c r="I92" s="10">
        <v>0</v>
      </c>
      <c r="J92" s="10">
        <v>89</v>
      </c>
      <c r="K92" s="15">
        <f>H92-E92</f>
        <v>-17.333333333333329</v>
      </c>
      <c r="L92" s="10">
        <v>0</v>
      </c>
      <c r="M92" s="10">
        <v>-17</v>
      </c>
    </row>
    <row r="93" spans="1:13" ht="46.9" customHeight="1" x14ac:dyDescent="0.25">
      <c r="A93" s="10"/>
      <c r="B93" s="37" t="s">
        <v>70</v>
      </c>
      <c r="C93" s="13" t="s">
        <v>69</v>
      </c>
      <c r="D93" s="13" t="s">
        <v>66</v>
      </c>
      <c r="E93" s="10">
        <v>0</v>
      </c>
      <c r="F93" s="10">
        <v>107.3</v>
      </c>
      <c r="G93" s="40">
        <f>E93+F93:F94</f>
        <v>107.3</v>
      </c>
      <c r="H93" s="10">
        <v>0</v>
      </c>
      <c r="I93" s="15">
        <f>1618500/1977920%</f>
        <v>81.828385374534861</v>
      </c>
      <c r="J93" s="10">
        <v>82</v>
      </c>
      <c r="K93" s="10">
        <v>0</v>
      </c>
      <c r="L93" s="15">
        <f>I93-F93</f>
        <v>-25.471614625465136</v>
      </c>
      <c r="M93" s="10">
        <v>-25</v>
      </c>
    </row>
    <row r="94" spans="1:13" ht="51" customHeight="1" x14ac:dyDescent="0.25">
      <c r="A94" s="10"/>
      <c r="B94" s="37" t="s">
        <v>71</v>
      </c>
      <c r="C94" s="13" t="s">
        <v>69</v>
      </c>
      <c r="D94" s="13" t="s">
        <v>66</v>
      </c>
      <c r="E94" s="53">
        <v>89.5</v>
      </c>
      <c r="F94" s="53">
        <v>68.7</v>
      </c>
      <c r="G94" s="53">
        <v>79.099999999999994</v>
      </c>
      <c r="H94" s="15">
        <f>(85+93+95)/3</f>
        <v>91</v>
      </c>
      <c r="I94" s="15">
        <f>(57+33+80)/3</f>
        <v>56.666666666666664</v>
      </c>
      <c r="J94" s="15">
        <f>(91+57)/2</f>
        <v>74</v>
      </c>
      <c r="K94" s="15">
        <f>H94-E94</f>
        <v>1.5</v>
      </c>
      <c r="L94" s="15">
        <f>I94-F94</f>
        <v>-12.033333333333339</v>
      </c>
      <c r="M94" s="15">
        <v>-10</v>
      </c>
    </row>
    <row r="95" spans="1:13" ht="11.45" hidden="1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ht="19.149999999999999" customHeight="1" x14ac:dyDescent="0.25">
      <c r="A96" s="67" t="s">
        <v>35</v>
      </c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</row>
    <row r="97" spans="1:19" ht="33.75" hidden="1" customHeight="1" x14ac:dyDescent="0.25">
      <c r="A97" s="21"/>
      <c r="B97" s="62" t="s">
        <v>73</v>
      </c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4"/>
    </row>
    <row r="98" spans="1:19" ht="8.4499999999999993" hidden="1" customHeight="1" x14ac:dyDescent="0.25">
      <c r="A98" s="21"/>
      <c r="B98" s="62" t="s">
        <v>74</v>
      </c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4"/>
    </row>
    <row r="99" spans="1:19" ht="168.6" customHeight="1" x14ac:dyDescent="0.25">
      <c r="A99" s="22"/>
      <c r="B99" s="58" t="s">
        <v>100</v>
      </c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60"/>
    </row>
    <row r="100" spans="1:19" ht="19.899999999999999" customHeight="1" x14ac:dyDescent="0.25">
      <c r="A100" s="78" t="s">
        <v>96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S100" s="4" t="s">
        <v>75</v>
      </c>
    </row>
    <row r="101" spans="1:19" ht="4.1500000000000004" hidden="1" customHeight="1" x14ac:dyDescent="0.25">
      <c r="A101" s="1"/>
    </row>
    <row r="102" spans="1:19" s="31" customFormat="1" ht="33" customHeight="1" x14ac:dyDescent="0.25">
      <c r="A102" s="68" t="s">
        <v>95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</row>
    <row r="103" spans="1:19" s="31" customFormat="1" ht="21.6" customHeight="1" x14ac:dyDescent="0.25">
      <c r="A103" s="32" t="s">
        <v>36</v>
      </c>
      <c r="B103" s="32"/>
      <c r="C103" s="32"/>
      <c r="D103" s="32"/>
    </row>
    <row r="104" spans="1:19" s="31" customFormat="1" x14ac:dyDescent="0.25">
      <c r="A104" s="68" t="s">
        <v>84</v>
      </c>
      <c r="B104" s="68"/>
      <c r="C104" s="68"/>
      <c r="D104" s="68"/>
      <c r="E104" s="68"/>
    </row>
    <row r="105" spans="1:19" s="31" customFormat="1" x14ac:dyDescent="0.25">
      <c r="A105" s="68"/>
      <c r="B105" s="68"/>
      <c r="C105" s="68"/>
      <c r="D105" s="68"/>
      <c r="E105" s="68"/>
      <c r="G105" s="76"/>
      <c r="H105" s="76"/>
      <c r="J105" s="65" t="s">
        <v>85</v>
      </c>
      <c r="K105" s="65"/>
      <c r="L105" s="65"/>
      <c r="M105" s="65"/>
    </row>
    <row r="106" spans="1:19" s="31" customFormat="1" ht="15.75" customHeight="1" x14ac:dyDescent="0.25">
      <c r="A106" s="33"/>
      <c r="B106" s="33"/>
      <c r="C106" s="33"/>
      <c r="D106" s="33"/>
      <c r="E106" s="33"/>
      <c r="J106" s="66" t="s">
        <v>25</v>
      </c>
      <c r="K106" s="66"/>
      <c r="L106" s="66"/>
      <c r="M106" s="66"/>
    </row>
    <row r="107" spans="1:19" s="31" customFormat="1" ht="33.6" customHeight="1" x14ac:dyDescent="0.25">
      <c r="A107" s="55" t="s">
        <v>87</v>
      </c>
      <c r="B107" s="55"/>
      <c r="C107" s="55"/>
      <c r="D107" s="55"/>
      <c r="E107" s="55"/>
      <c r="G107" s="76"/>
      <c r="H107" s="76"/>
      <c r="J107" s="65" t="s">
        <v>86</v>
      </c>
      <c r="K107" s="65"/>
      <c r="L107" s="65"/>
      <c r="M107" s="65"/>
    </row>
    <row r="108" spans="1:19" s="31" customFormat="1" ht="15.75" customHeight="1" x14ac:dyDescent="0.25">
      <c r="A108" s="61"/>
      <c r="B108" s="61"/>
      <c r="C108" s="61"/>
      <c r="D108" s="61"/>
      <c r="E108" s="61"/>
      <c r="J108" s="66" t="s">
        <v>25</v>
      </c>
      <c r="K108" s="66"/>
      <c r="L108" s="66"/>
      <c r="M108" s="66"/>
    </row>
    <row r="109" spans="1:19" ht="15.75" customHeight="1" x14ac:dyDescent="0.25">
      <c r="A109" s="61"/>
      <c r="B109" s="61"/>
      <c r="C109" s="61"/>
      <c r="D109" s="61"/>
      <c r="E109" s="61"/>
      <c r="J109" s="56"/>
      <c r="K109" s="56"/>
      <c r="L109" s="56"/>
      <c r="M109" s="56"/>
    </row>
  </sheetData>
  <mergeCells count="84">
    <mergeCell ref="B53:D53"/>
    <mergeCell ref="B99:M99"/>
    <mergeCell ref="J1:M4"/>
    <mergeCell ref="A11:A12"/>
    <mergeCell ref="B70:M70"/>
    <mergeCell ref="E59:G59"/>
    <mergeCell ref="H59:J59"/>
    <mergeCell ref="A49:A50"/>
    <mergeCell ref="A55:M55"/>
    <mergeCell ref="A56:M56"/>
    <mergeCell ref="A5:M5"/>
    <mergeCell ref="A6:M6"/>
    <mergeCell ref="E7:M7"/>
    <mergeCell ref="E8:M8"/>
    <mergeCell ref="E9:M9"/>
    <mergeCell ref="B25:M25"/>
    <mergeCell ref="A9:A10"/>
    <mergeCell ref="B17:M17"/>
    <mergeCell ref="A13:M13"/>
    <mergeCell ref="A20:M20"/>
    <mergeCell ref="B54:D54"/>
    <mergeCell ref="E10:M10"/>
    <mergeCell ref="A7:A8"/>
    <mergeCell ref="U31:W31"/>
    <mergeCell ref="X31:Z31"/>
    <mergeCell ref="E11:M11"/>
    <mergeCell ref="E12:M12"/>
    <mergeCell ref="B15:M15"/>
    <mergeCell ref="B16:M16"/>
    <mergeCell ref="R31:T31"/>
    <mergeCell ref="B33:D33"/>
    <mergeCell ref="B37:D37"/>
    <mergeCell ref="B38:D38"/>
    <mergeCell ref="E19:M19"/>
    <mergeCell ref="A21:M21"/>
    <mergeCell ref="A47:M47"/>
    <mergeCell ref="B36:D36"/>
    <mergeCell ref="B26:M26"/>
    <mergeCell ref="A31:A32"/>
    <mergeCell ref="E31:G31"/>
    <mergeCell ref="K49:M49"/>
    <mergeCell ref="A39:M45"/>
    <mergeCell ref="A46:M46"/>
    <mergeCell ref="B34:D34"/>
    <mergeCell ref="B35:D35"/>
    <mergeCell ref="E49:G49"/>
    <mergeCell ref="H49:J49"/>
    <mergeCell ref="B24:M24"/>
    <mergeCell ref="A78:M78"/>
    <mergeCell ref="A100:M100"/>
    <mergeCell ref="A59:A60"/>
    <mergeCell ref="B59:B60"/>
    <mergeCell ref="C59:C60"/>
    <mergeCell ref="D59:D60"/>
    <mergeCell ref="B71:M71"/>
    <mergeCell ref="B72:M72"/>
    <mergeCell ref="B49:D50"/>
    <mergeCell ref="J108:M108"/>
    <mergeCell ref="A104:E105"/>
    <mergeCell ref="G105:H105"/>
    <mergeCell ref="J105:M105"/>
    <mergeCell ref="G107:H107"/>
    <mergeCell ref="H31:J31"/>
    <mergeCell ref="K31:M31"/>
    <mergeCell ref="B31:D32"/>
    <mergeCell ref="K59:M59"/>
    <mergeCell ref="B97:M97"/>
    <mergeCell ref="A102:M102"/>
    <mergeCell ref="A86:M86"/>
    <mergeCell ref="B87:M87"/>
    <mergeCell ref="B88:M88"/>
    <mergeCell ref="B89:M89"/>
    <mergeCell ref="A96:M96"/>
    <mergeCell ref="B98:M98"/>
    <mergeCell ref="A107:E107"/>
    <mergeCell ref="J109:M109"/>
    <mergeCell ref="B51:D51"/>
    <mergeCell ref="B52:D52"/>
    <mergeCell ref="A108:E109"/>
    <mergeCell ref="B79:M79"/>
    <mergeCell ref="B80:M80"/>
    <mergeCell ref="J107:M107"/>
    <mergeCell ref="J106:M106"/>
    <mergeCell ref="A69:M69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01.01.2020</vt:lpstr>
      <vt:lpstr>'01.01.2020'!Область_друку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2021-02-04T13:02:36Z</cp:lastPrinted>
  <dcterms:created xsi:type="dcterms:W3CDTF">2018-12-28T08:43:53Z</dcterms:created>
  <dcterms:modified xsi:type="dcterms:W3CDTF">2021-02-19T09:37:58Z</dcterms:modified>
</cp:coreProperties>
</file>