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124" windowHeight="10368" activeTab="8"/>
  </bookViews>
  <sheets>
    <sheet name="ТПВ в.м. к." sheetId="1" r:id="rId1"/>
    <sheet name="ТПВ в.м. І." sheetId="2" r:id="rId2"/>
    <sheet name="ТПВ н.м. к" sheetId="3" r:id="rId3"/>
    <sheet name="ТПВ н.м. І" sheetId="4" r:id="rId4"/>
    <sheet name="ВГВ к." sheetId="5" r:id="rId5"/>
    <sheet name="ВГВ І." sheetId="6" r:id="rId6"/>
    <sheet name="РВ" sheetId="7" r:id="rId7"/>
    <sheet name="зах. к." sheetId="8" r:id="rId8"/>
    <sheet name="зах. І." sheetId="9" r:id="rId9"/>
  </sheets>
  <definedNames/>
  <calcPr fullCalcOnLoad="1"/>
</workbook>
</file>

<file path=xl/sharedStrings.xml><?xml version="1.0" encoding="utf-8"?>
<sst xmlns="http://schemas.openxmlformats.org/spreadsheetml/2006/main" count="531" uniqueCount="92">
  <si>
    <r>
      <t>№</t>
    </r>
    <r>
      <rPr>
        <sz val="10"/>
        <rFont val="Times New Roman"/>
        <family val="1"/>
      </rPr>
      <t> з/п</t>
    </r>
  </si>
  <si>
    <t>Показник</t>
  </si>
  <si>
    <t>Код рядка</t>
  </si>
  <si>
    <t>усього, тис. грн</t>
  </si>
  <si>
    <r>
      <t>грн/м</t>
    </r>
    <r>
      <rPr>
        <b/>
        <vertAlign val="superscript"/>
        <sz val="8"/>
        <color indexed="8"/>
        <rFont val="Times New Roman"/>
        <family val="1"/>
      </rPr>
      <t>3</t>
    </r>
  </si>
  <si>
    <t>Виробнича собівартість, усього, зокрема:</t>
  </si>
  <si>
    <t>1.1.</t>
  </si>
  <si>
    <t>прямі матеріальні витрати, зокрема:</t>
  </si>
  <si>
    <t>паливно-мастильні матеріали</t>
  </si>
  <si>
    <t>матеріали для ремонту засобів механізації</t>
  </si>
  <si>
    <t>електроенергія на технологічні потреби</t>
  </si>
  <si>
    <t>інші прямі матеріальні витрати</t>
  </si>
  <si>
    <t>1.2.</t>
  </si>
  <si>
    <t>прямі витрати на оплату праці</t>
  </si>
  <si>
    <t>1.3.</t>
  </si>
  <si>
    <t>інші прямі витрати, зокрема:</t>
  </si>
  <si>
    <t>єдиний внесок на загальнообов'язкове державне соціальне страхування працівників</t>
  </si>
  <si>
    <t>амортизація основних виробничих засобів та нематеріальних активів, безпосередньо пов'язаних із наданням послуги</t>
  </si>
  <si>
    <t>інші прямі витрати</t>
  </si>
  <si>
    <t>1.4.</t>
  </si>
  <si>
    <t>загальновиробничі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</si>
  <si>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</si>
  <si>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</si>
  <si>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</si>
  <si>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</si>
  <si>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Витрати на покриття втрат</t>
  </si>
  <si>
    <t>8.1.</t>
  </si>
  <si>
    <t>податок на прибуток</t>
  </si>
  <si>
    <t>8.2.</t>
  </si>
  <si>
    <t>чистий прибуток, зокрема: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</si>
  <si>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</si>
  <si>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</si>
  <si>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</si>
  <si>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</t>
  </si>
  <si>
    <t>Вартість послуг з поводження з побутовими відходами для споживачів</t>
  </si>
  <si>
    <t>Директор ХКП "Спецкомунтранс"  </t>
  </si>
  <si>
    <t>О.ЗІМІН</t>
  </si>
  <si>
    <t>Податок на додану вартість (20%)</t>
  </si>
  <si>
    <t xml:space="preserve">Структура тарифів на послуги  з поводження з побутовими відходами </t>
  </si>
  <si>
    <t>Тариф  без ПДВ</t>
  </si>
  <si>
    <t>доставка ґрунту</t>
  </si>
  <si>
    <t>матеріальні витрати для збирання, транспортування та знезараження фільтрату</t>
  </si>
  <si>
    <t>Усього витрат повної собівартості</t>
  </si>
  <si>
    <t>Планований прибуток</t>
  </si>
  <si>
    <t>Тариф з ПДВ</t>
  </si>
  <si>
    <t>Послуга: захоронення побутових відходів</t>
  </si>
  <si>
    <t>інвестпрограма внести дані</t>
  </si>
  <si>
    <r>
      <t>Обсяг послуг з поводження з побутовими відходами (тис. м</t>
    </r>
    <r>
      <rPr>
        <b/>
        <vertAlign val="superscript"/>
        <sz val="8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</si>
  <si>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>індив.</t>
  </si>
  <si>
    <t xml:space="preserve">Послуга: вивезення великогабаритних побутових відходів   </t>
  </si>
  <si>
    <t xml:space="preserve">    для  споживачів послуг за індивідуальними договорами  у багатоквартирних будинках                                  </t>
  </si>
  <si>
    <t>­</t>
  </si>
  <si>
    <t>по розрахунках</t>
  </si>
  <si>
    <t xml:space="preserve">для  споживачів послуг, крім споживачів послуг за індивідуальними договорами  у багатоквартирних будинках                                 </t>
  </si>
  <si>
    <t xml:space="preserve">   для  споживачів послуг за індивідуальними договорами  у багатоквартирних будинках                          </t>
  </si>
  <si>
    <t xml:space="preserve">  для  споживачів послуг, крім споживачів послуг за індивідуальними договорами  у багатоквартирних будинках                                        </t>
  </si>
  <si>
    <t xml:space="preserve"> для  споживачів послуг </t>
  </si>
  <si>
    <t>Послуга: вивезення рідких відходів</t>
  </si>
  <si>
    <t xml:space="preserve">Послуга: вивезення твердих побутових відходів  </t>
  </si>
  <si>
    <t xml:space="preserve">для  споживачів послуг за індивідуальними договорами у багатоквартирних будинках,  які користуються контейнерами на контейнерних майданчиках в місцях загального користування   </t>
  </si>
  <si>
    <t xml:space="preserve">   для  споживачів послуг за індивідуальними договорами у багатоквартирних будинках з функціонуючим сміттєпроводом та споживачів, які самостійно утримують контейнери та контейнерні майданчики                                       </t>
  </si>
  <si>
    <t xml:space="preserve">для споживачів послуг, які користуються контейнерами на контейнерних майданчиках в місцях загального користування, крім споживачів послуг за індивідуальними договорами  у багатоквартирних будинках                                 </t>
  </si>
  <si>
    <t xml:space="preserve">   для  споживачів послуг у багатоквартирних будинках з функціонуючим сміттєпроводом та споживачів, які самостійно утримують контейнери та контейнерні майданчики, крім споживачів послуг за індивідуальними договорами  у багатоквартирних будинках                                                </t>
  </si>
  <si>
    <r>
      <t>Обсяг послуг з поводження з обутовими відходами (тис. м</t>
    </r>
    <r>
      <rPr>
        <b/>
        <vertAlign val="superscript"/>
        <sz val="8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</si>
  <si>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 xml:space="preserve">                                                                                                    до рішення виконавчого комітету </t>
  </si>
  <si>
    <t xml:space="preserve">                                                                                                    від _________  № _______</t>
  </si>
  <si>
    <t xml:space="preserve">                                                                             до рішення виконавчого комітету </t>
  </si>
  <si>
    <t xml:space="preserve">                                                                             від _________  № _________</t>
  </si>
  <si>
    <t xml:space="preserve">                                                                                                     до рішення виконавчого комітету </t>
  </si>
  <si>
    <t xml:space="preserve">                                                                                                     від _________  № _________</t>
  </si>
  <si>
    <t xml:space="preserve">                                                                                                    від _________  № _________</t>
  </si>
  <si>
    <t xml:space="preserve">                                                                                                          до рішення виконавчого комітету </t>
  </si>
  <si>
    <t xml:space="preserve">                                                                                                          від _________  № _______</t>
  </si>
  <si>
    <t xml:space="preserve">                                                                                                до рішення виконавчого комітету </t>
  </si>
  <si>
    <t xml:space="preserve">                                                                                                від _________  № _______</t>
  </si>
  <si>
    <t xml:space="preserve">                                                                                            до рішення виконавчого комітету </t>
  </si>
  <si>
    <t xml:space="preserve">                                                                                            від _________  № _______</t>
  </si>
  <si>
    <t xml:space="preserve">                                                                             Додаток 9</t>
  </si>
  <si>
    <t>Ю.САБІЙ</t>
  </si>
  <si>
    <t xml:space="preserve">                                                                                            Додаток 1</t>
  </si>
  <si>
    <t xml:space="preserve">                                                                                                Додаток 2</t>
  </si>
  <si>
    <t xml:space="preserve">                                                                                                Додаток 3</t>
  </si>
  <si>
    <t xml:space="preserve">                                                                                                          Додаток 4</t>
  </si>
  <si>
    <t xml:space="preserve">                                                                                                    Додаток 5</t>
  </si>
  <si>
    <t xml:space="preserve">                                                                                                    Додаток 6</t>
  </si>
  <si>
    <t xml:space="preserve">                                                                                                    Додаток 7</t>
  </si>
  <si>
    <t xml:space="preserve">                                                                                                     Додаток 8</t>
  </si>
  <si>
    <t>Витрати</t>
  </si>
  <si>
    <t>1.1.2.</t>
  </si>
  <si>
    <t>Керуючий справами</t>
  </si>
  <si>
    <t xml:space="preserve">Керуючий справами </t>
  </si>
  <si>
    <t xml:space="preserve">Керуюзчий справами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</si>
</sst>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грн&quot;;\-#,##0&quot;грн&quot;"/>
    <numFmt numFmtId="165" formatCode="#,##0&quot;грн&quot;;[Red]\-#,##0&quot;грн&quot;"/>
    <numFmt numFmtId="166" formatCode="#,##0.00&quot;грн&quot;;\-#,##0.00&quot;грн&quot;"/>
    <numFmt numFmtId="167" formatCode="#,##0.00&quot;грн&quot;;[Red]\-#,##0.00&quot;грн&quot;"/>
    <numFmt numFmtId="168" formatCode="_-* #,##0&quot;грн&quot;_-;\-* #,##0&quot;грн&quot;_-;_-* &quot;-&quot;&quot;грн&quot;_-;_-@_-"/>
    <numFmt numFmtId="169" formatCode="_-* #,##0_г_р_н_-;\-* #,##0_г_р_н_-;_-* &quot;-&quot;_г_р_н_-;_-@_-"/>
    <numFmt numFmtId="170" formatCode="_-* #,##0.00&quot;грн&quot;_-;\-* #,##0.00&quot;грн&quot;_-;_-* &quot;-&quot;??&quot;грн&quot;_-;_-@_-"/>
    <numFmt numFmtId="171" formatCode="_-* #,##0.00_г_р_н_-;\-* #,##0.00_г_р_н_-;_-* &quot;-&quot;??_г_р_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"/>
    <numFmt numFmtId="197" formatCode="0.000000"/>
    <numFmt numFmtId="198" formatCode="0.00000"/>
    <numFmt numFmtId="199" formatCode="0.000"/>
    <numFmt numFmtId="200" formatCode="0.0000000"/>
    <numFmt numFmtId="201" formatCode="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8">
    <font>
      <sz val="10"/>
      <name val="Arial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0"/>
    </font>
    <font>
      <i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96" fontId="4" fillId="0" borderId="1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zoomScalePageLayoutView="0" workbookViewId="0" topLeftCell="A1">
      <selection activeCell="C46" sqref="C46:D4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46.7109375" style="0" customWidth="1"/>
    <col min="4" max="4" width="5.7109375" style="0" customWidth="1"/>
    <col min="5" max="5" width="10.00390625" style="0" customWidth="1"/>
    <col min="6" max="6" width="9.00390625" style="0" customWidth="1"/>
    <col min="8" max="13" width="0" style="0" hidden="1" customWidth="1"/>
  </cols>
  <sheetData>
    <row r="1" spans="3:6" ht="15.75" customHeight="1">
      <c r="C1" s="44" t="s">
        <v>79</v>
      </c>
      <c r="D1" s="45"/>
      <c r="E1" s="45"/>
      <c r="F1" s="45"/>
    </row>
    <row r="2" spans="3:6" ht="12.75">
      <c r="C2" s="44" t="s">
        <v>75</v>
      </c>
      <c r="D2" s="45"/>
      <c r="E2" s="45"/>
      <c r="F2" s="45"/>
    </row>
    <row r="3" spans="3:6" ht="12.75">
      <c r="C3" s="44" t="s">
        <v>76</v>
      </c>
      <c r="D3" s="45"/>
      <c r="E3" s="45"/>
      <c r="F3" s="45"/>
    </row>
    <row r="4" spans="3:10" ht="10.5" customHeight="1">
      <c r="C4" s="45"/>
      <c r="D4" s="45"/>
      <c r="E4" s="45"/>
      <c r="F4" s="45"/>
      <c r="H4">
        <v>1</v>
      </c>
      <c r="I4">
        <v>1</v>
      </c>
      <c r="J4">
        <v>1</v>
      </c>
    </row>
    <row r="5" spans="2:6" ht="27" customHeight="1">
      <c r="B5" s="46" t="s">
        <v>38</v>
      </c>
      <c r="C5" s="47"/>
      <c r="D5" s="47"/>
      <c r="E5" s="47"/>
      <c r="F5" s="47"/>
    </row>
    <row r="6" spans="2:10" ht="16.5" customHeight="1">
      <c r="B6" s="41" t="s">
        <v>58</v>
      </c>
      <c r="C6" s="42"/>
      <c r="D6" s="42"/>
      <c r="E6" s="42"/>
      <c r="F6" s="42"/>
      <c r="H6">
        <v>1</v>
      </c>
      <c r="I6">
        <v>1</v>
      </c>
      <c r="J6">
        <v>3</v>
      </c>
    </row>
    <row r="7" spans="2:10" ht="43.5" customHeight="1">
      <c r="B7" s="43" t="s">
        <v>62</v>
      </c>
      <c r="C7" s="42"/>
      <c r="D7" s="42"/>
      <c r="E7" s="42"/>
      <c r="F7" s="42"/>
      <c r="H7">
        <v>1</v>
      </c>
      <c r="I7">
        <v>1</v>
      </c>
      <c r="J7">
        <v>4</v>
      </c>
    </row>
    <row r="8" spans="2:10" ht="12.75">
      <c r="B8" s="1"/>
      <c r="C8" s="1"/>
      <c r="D8" s="1"/>
      <c r="E8" s="1"/>
      <c r="F8" s="1"/>
      <c r="H8">
        <v>1</v>
      </c>
      <c r="I8">
        <v>1</v>
      </c>
      <c r="J8">
        <v>5</v>
      </c>
    </row>
    <row r="9" spans="2:10" ht="12.75">
      <c r="B9" s="35" t="s">
        <v>0</v>
      </c>
      <c r="C9" s="35" t="s">
        <v>1</v>
      </c>
      <c r="D9" s="35" t="s">
        <v>2</v>
      </c>
      <c r="E9" s="35" t="s">
        <v>87</v>
      </c>
      <c r="F9" s="35"/>
      <c r="H9">
        <v>1</v>
      </c>
      <c r="I9">
        <v>1</v>
      </c>
      <c r="J9">
        <v>6</v>
      </c>
    </row>
    <row r="10" spans="2:6" ht="12.75">
      <c r="B10" s="40"/>
      <c r="C10" s="35"/>
      <c r="D10" s="35"/>
      <c r="E10" s="35"/>
      <c r="F10" s="35"/>
    </row>
    <row r="11" spans="2:6" ht="26.25">
      <c r="B11" s="40"/>
      <c r="C11" s="35"/>
      <c r="D11" s="35"/>
      <c r="E11" s="2" t="s">
        <v>3</v>
      </c>
      <c r="F11" s="2" t="s">
        <v>4</v>
      </c>
    </row>
    <row r="12" spans="2:10" ht="12.75">
      <c r="B12" s="19">
        <v>1</v>
      </c>
      <c r="C12" s="19">
        <v>2</v>
      </c>
      <c r="D12" s="19">
        <v>3</v>
      </c>
      <c r="E12" s="19">
        <v>4</v>
      </c>
      <c r="F12" s="19">
        <v>5</v>
      </c>
      <c r="H12" s="4">
        <v>1</v>
      </c>
      <c r="I12" s="4">
        <v>3</v>
      </c>
      <c r="J12" s="4">
        <v>1</v>
      </c>
    </row>
    <row r="13" spans="2:10" ht="12.75">
      <c r="B13" s="3">
        <v>1</v>
      </c>
      <c r="C13" s="5" t="s">
        <v>5</v>
      </c>
      <c r="D13" s="3">
        <v>1</v>
      </c>
      <c r="E13" s="6">
        <f>SUM(E14+E21+E22+E26)</f>
        <v>10957.3</v>
      </c>
      <c r="F13" s="6">
        <f>SUM(E13/$E$41)</f>
        <v>42.51178857992438</v>
      </c>
      <c r="H13" s="4">
        <v>1</v>
      </c>
      <c r="I13" s="4">
        <v>3</v>
      </c>
      <c r="J13" s="4">
        <v>2</v>
      </c>
    </row>
    <row r="14" spans="2:10" ht="12.75">
      <c r="B14" s="3" t="s">
        <v>6</v>
      </c>
      <c r="C14" s="5" t="s">
        <v>7</v>
      </c>
      <c r="D14" s="3">
        <v>2</v>
      </c>
      <c r="E14" s="6">
        <f>SUM(E15+E16+E17+E18+E19+E20)</f>
        <v>1965.92</v>
      </c>
      <c r="F14" s="6">
        <f>SUM(E14/$E$41)-0.006</f>
        <v>7.6213147039001345</v>
      </c>
      <c r="H14" s="4">
        <v>1</v>
      </c>
      <c r="I14" s="4">
        <v>3</v>
      </c>
      <c r="J14" s="4">
        <v>3</v>
      </c>
    </row>
    <row r="15" spans="2:6" ht="12.75">
      <c r="B15" s="7" t="str">
        <f>(H4&amp;".")&amp;(IF(ISBLANK(I4),"",I4&amp;"."&amp;IF(ISBLANK(J4),"",J4&amp;"."&amp;IF(ISBLANK(K4),"",K4&amp;"."))))</f>
        <v>1.1.1.</v>
      </c>
      <c r="C15" s="5" t="s">
        <v>8</v>
      </c>
      <c r="D15" s="3">
        <v>3</v>
      </c>
      <c r="E15" s="6">
        <v>1424.73</v>
      </c>
      <c r="F15" s="6">
        <f aca="true" t="shared" si="0" ref="F15:F40">SUM(E15/$E$41)</f>
        <v>5.527622730369313</v>
      </c>
    </row>
    <row r="16" spans="2:6" ht="12.75">
      <c r="B16" s="7" t="s">
        <v>88</v>
      </c>
      <c r="C16" s="5" t="s">
        <v>9</v>
      </c>
      <c r="D16" s="3">
        <v>4</v>
      </c>
      <c r="E16" s="6">
        <v>384.57</v>
      </c>
      <c r="F16" s="6">
        <f t="shared" si="0"/>
        <v>1.4920426139816851</v>
      </c>
    </row>
    <row r="17" spans="2:6" ht="12.75">
      <c r="B17" s="7" t="str">
        <f>(H6&amp;".")&amp;(IF(ISBLANK(I6),"",I6&amp;"."&amp;IF(ISBLANK(J6),"",J6&amp;"."&amp;IF(ISBLANK(K6),"",K6&amp;"."))))</f>
        <v>1.1.3.</v>
      </c>
      <c r="C17" s="5" t="s">
        <v>10</v>
      </c>
      <c r="D17" s="3">
        <v>5</v>
      </c>
      <c r="E17" s="6">
        <v>0</v>
      </c>
      <c r="F17" s="6">
        <f t="shared" si="0"/>
        <v>0</v>
      </c>
    </row>
    <row r="18" spans="2:6" ht="12.75">
      <c r="B18" s="7" t="str">
        <f>(H7&amp;".")&amp;(IF(ISBLANK(I7),"",I7&amp;"."&amp;IF(ISBLANK(J7),"",J7&amp;"."&amp;IF(ISBLANK(K7),"",K7&amp;"."))))</f>
        <v>1.1.4.</v>
      </c>
      <c r="C18" s="5" t="s">
        <v>40</v>
      </c>
      <c r="D18" s="3">
        <v>6</v>
      </c>
      <c r="E18" s="6">
        <v>0</v>
      </c>
      <c r="F18" s="6">
        <f t="shared" si="0"/>
        <v>0</v>
      </c>
    </row>
    <row r="19" spans="2:6" ht="26.25">
      <c r="B19" s="7" t="str">
        <f>(H8&amp;".")&amp;(IF(ISBLANK(I8),"",I8&amp;"."&amp;IF(ISBLANK(J8),"",J8&amp;"."&amp;IF(ISBLANK(K8),"",K8&amp;"."))))</f>
        <v>1.1.5.</v>
      </c>
      <c r="C19" s="5" t="s">
        <v>41</v>
      </c>
      <c r="D19" s="3">
        <v>7</v>
      </c>
      <c r="E19" s="6">
        <v>0</v>
      </c>
      <c r="F19" s="6">
        <f t="shared" si="0"/>
        <v>0</v>
      </c>
    </row>
    <row r="20" spans="2:6" ht="12.75">
      <c r="B20" s="7" t="str">
        <f>(H9&amp;".")&amp;(IF(ISBLANK(I9),"",I9&amp;"."&amp;IF(ISBLANK(J9),"",J9&amp;"."&amp;IF(ISBLANK(K9),"",K9&amp;"."))))</f>
        <v>1.1.6.</v>
      </c>
      <c r="C20" s="5" t="s">
        <v>11</v>
      </c>
      <c r="D20" s="3">
        <v>8</v>
      </c>
      <c r="E20" s="6">
        <f>127.22+29.4</f>
        <v>156.62</v>
      </c>
      <c r="F20" s="6">
        <f>SUM(E20/$E$41)-0.006</f>
        <v>0.6016493595491368</v>
      </c>
    </row>
    <row r="21" spans="2:6" ht="12.75">
      <c r="B21" s="3" t="s">
        <v>12</v>
      </c>
      <c r="C21" s="5" t="s">
        <v>13</v>
      </c>
      <c r="D21" s="3">
        <v>9</v>
      </c>
      <c r="E21" s="6">
        <v>4941.19</v>
      </c>
      <c r="F21" s="6">
        <f t="shared" si="0"/>
        <v>19.170673853343118</v>
      </c>
    </row>
    <row r="22" spans="2:6" ht="12.75">
      <c r="B22" s="3" t="s">
        <v>14</v>
      </c>
      <c r="C22" s="5" t="s">
        <v>15</v>
      </c>
      <c r="D22" s="3">
        <v>10</v>
      </c>
      <c r="E22" s="6">
        <f>SUM(E23+E24+E25)</f>
        <v>2412.2</v>
      </c>
      <c r="F22" s="6">
        <f t="shared" si="0"/>
        <v>9.358777838746185</v>
      </c>
    </row>
    <row r="23" spans="2:10" ht="26.25">
      <c r="B23" s="7" t="str">
        <f>(H12&amp;".")&amp;(IF(ISBLANK(I12),"",I12&amp;"."&amp;IF(ISBLANK(J12),"",J12&amp;"."&amp;IF(ISBLANK(K12),"",K12&amp;"."))))</f>
        <v>1.3.1.</v>
      </c>
      <c r="C23" s="5" t="s">
        <v>16</v>
      </c>
      <c r="D23" s="3">
        <v>11</v>
      </c>
      <c r="E23" s="6">
        <v>1087.06</v>
      </c>
      <c r="F23" s="6">
        <f t="shared" si="0"/>
        <v>4.21754126415199</v>
      </c>
      <c r="H23" s="4">
        <v>1</v>
      </c>
      <c r="I23" s="4">
        <v>3</v>
      </c>
      <c r="J23" s="4">
        <v>3</v>
      </c>
    </row>
    <row r="24" spans="2:10" ht="39">
      <c r="B24" s="7" t="str">
        <f>(H13&amp;".")&amp;(IF(ISBLANK(I13),"",I13&amp;"."&amp;IF(ISBLANK(J13),"",J13&amp;"."&amp;IF(ISBLANK(K13),"",K13&amp;"."))))</f>
        <v>1.3.2.</v>
      </c>
      <c r="C24" s="5" t="s">
        <v>17</v>
      </c>
      <c r="D24" s="3">
        <v>12</v>
      </c>
      <c r="E24" s="6">
        <v>1325.14</v>
      </c>
      <c r="F24" s="6">
        <f t="shared" si="0"/>
        <v>5.141236574594197</v>
      </c>
      <c r="H24" s="4">
        <v>1</v>
      </c>
      <c r="I24" s="4">
        <v>3</v>
      </c>
      <c r="J24" s="4">
        <v>3</v>
      </c>
    </row>
    <row r="25" spans="2:10" ht="12.75">
      <c r="B25" s="7" t="str">
        <f>(H14&amp;".")&amp;(IF(ISBLANK(I14),"",I14&amp;"."&amp;IF(ISBLANK(J14),"",J14&amp;"."&amp;IF(ISBLANK(K14),"",K14&amp;"."))))</f>
        <v>1.3.3.</v>
      </c>
      <c r="C25" s="5" t="s">
        <v>18</v>
      </c>
      <c r="D25" s="3">
        <v>15</v>
      </c>
      <c r="E25" s="6">
        <v>0</v>
      </c>
      <c r="F25" s="6">
        <f t="shared" si="0"/>
        <v>0</v>
      </c>
      <c r="H25" s="4">
        <v>8</v>
      </c>
      <c r="I25" s="4">
        <v>2</v>
      </c>
      <c r="J25" s="4">
        <v>1</v>
      </c>
    </row>
    <row r="26" spans="2:10" ht="12.75">
      <c r="B26" s="3" t="s">
        <v>19</v>
      </c>
      <c r="C26" s="5" t="s">
        <v>20</v>
      </c>
      <c r="D26" s="3">
        <v>16</v>
      </c>
      <c r="E26" s="6">
        <v>1637.99</v>
      </c>
      <c r="F26" s="6">
        <f t="shared" si="0"/>
        <v>6.355022183934942</v>
      </c>
      <c r="H26" s="4">
        <v>8</v>
      </c>
      <c r="I26" s="4">
        <v>2</v>
      </c>
      <c r="J26" s="4">
        <v>2</v>
      </c>
    </row>
    <row r="27" spans="2:10" ht="12.75">
      <c r="B27" s="3">
        <v>2</v>
      </c>
      <c r="C27" s="5" t="s">
        <v>21</v>
      </c>
      <c r="D27" s="3">
        <v>17</v>
      </c>
      <c r="E27" s="6">
        <v>1467.71</v>
      </c>
      <c r="F27" s="6">
        <f t="shared" si="0"/>
        <v>5.694375185186206</v>
      </c>
      <c r="H27" s="4">
        <v>8</v>
      </c>
      <c r="I27" s="4">
        <v>2</v>
      </c>
      <c r="J27" s="4">
        <v>3</v>
      </c>
    </row>
    <row r="28" spans="2:10" ht="12.75">
      <c r="B28" s="3">
        <v>3</v>
      </c>
      <c r="C28" s="5" t="s">
        <v>22</v>
      </c>
      <c r="D28" s="3">
        <v>18</v>
      </c>
      <c r="E28" s="6">
        <v>437.47</v>
      </c>
      <c r="F28" s="6">
        <f t="shared" si="0"/>
        <v>1.6972823734003377</v>
      </c>
      <c r="H28" s="4">
        <v>8</v>
      </c>
      <c r="I28" s="4">
        <v>2</v>
      </c>
      <c r="J28" s="4">
        <v>4</v>
      </c>
    </row>
    <row r="29" spans="2:6" ht="12.75">
      <c r="B29" s="3">
        <v>4</v>
      </c>
      <c r="C29" s="5" t="s">
        <v>23</v>
      </c>
      <c r="D29" s="3">
        <v>19</v>
      </c>
      <c r="E29" s="6">
        <v>0</v>
      </c>
      <c r="F29" s="6">
        <f t="shared" si="0"/>
        <v>0</v>
      </c>
    </row>
    <row r="30" spans="2:6" ht="12.75">
      <c r="B30" s="3">
        <v>5</v>
      </c>
      <c r="C30" s="5" t="s">
        <v>24</v>
      </c>
      <c r="D30" s="3">
        <v>20</v>
      </c>
      <c r="E30" s="6">
        <v>414.85</v>
      </c>
      <c r="F30" s="6">
        <f t="shared" si="0"/>
        <v>1.6095220074636662</v>
      </c>
    </row>
    <row r="31" spans="2:6" ht="12.75">
      <c r="B31" s="3">
        <v>6</v>
      </c>
      <c r="C31" s="5" t="s">
        <v>42</v>
      </c>
      <c r="D31" s="3">
        <v>21</v>
      </c>
      <c r="E31" s="6">
        <f>SUM(E13+E27+E28+E29+E30)</f>
        <v>13277.329999999998</v>
      </c>
      <c r="F31" s="6">
        <f t="shared" si="0"/>
        <v>51.51296814597458</v>
      </c>
    </row>
    <row r="32" spans="2:6" ht="12.75">
      <c r="B32" s="3">
        <v>7</v>
      </c>
      <c r="C32" s="5" t="s">
        <v>25</v>
      </c>
      <c r="D32" s="3">
        <v>22</v>
      </c>
      <c r="E32" s="6">
        <v>0</v>
      </c>
      <c r="F32" s="6">
        <f t="shared" si="0"/>
        <v>0</v>
      </c>
    </row>
    <row r="33" spans="2:6" ht="12.75">
      <c r="B33" s="3">
        <v>8</v>
      </c>
      <c r="C33" s="5" t="s">
        <v>43</v>
      </c>
      <c r="D33" s="3">
        <v>23</v>
      </c>
      <c r="E33" s="6">
        <v>1112.51</v>
      </c>
      <c r="F33" s="6">
        <f t="shared" si="0"/>
        <v>4.3162813752522675</v>
      </c>
    </row>
    <row r="34" spans="2:6" ht="12.75">
      <c r="B34" s="3" t="s">
        <v>26</v>
      </c>
      <c r="C34" s="5" t="s">
        <v>27</v>
      </c>
      <c r="D34" s="3">
        <v>24</v>
      </c>
      <c r="E34" s="6">
        <f>SUM(0.18*E33)</f>
        <v>200.2518</v>
      </c>
      <c r="F34" s="6">
        <f t="shared" si="0"/>
        <v>0.7769306475454082</v>
      </c>
    </row>
    <row r="35" spans="2:6" ht="12.75">
      <c r="B35" s="3" t="s">
        <v>28</v>
      </c>
      <c r="C35" s="5" t="s">
        <v>29</v>
      </c>
      <c r="D35" s="3">
        <v>25</v>
      </c>
      <c r="E35" s="6">
        <f>SUM(E33-E34)</f>
        <v>912.2582</v>
      </c>
      <c r="F35" s="6">
        <f t="shared" si="0"/>
        <v>3.5393507277068594</v>
      </c>
    </row>
    <row r="36" spans="2:6" ht="12.75">
      <c r="B36" s="7" t="str">
        <f>(H25&amp;".")&amp;(IF(ISBLANK(I25),"",I25&amp;"."&amp;IF(ISBLANK(J25),"",J25&amp;"."&amp;IF(ISBLANK(K25),"",K25&amp;"."))))</f>
        <v>8.2.1.</v>
      </c>
      <c r="C36" s="5" t="s">
        <v>30</v>
      </c>
      <c r="D36" s="3">
        <v>26</v>
      </c>
      <c r="E36" s="6">
        <v>0</v>
      </c>
      <c r="F36" s="6">
        <f t="shared" si="0"/>
        <v>0</v>
      </c>
    </row>
    <row r="37" spans="2:6" ht="12.75">
      <c r="B37" s="7" t="str">
        <f>(H26&amp;".")&amp;(IF(ISBLANK(I26),"",I26&amp;"."&amp;IF(ISBLANK(J26),"",J26&amp;"."&amp;IF(ISBLANK(K26),"",K26&amp;"."))))</f>
        <v>8.2.2.</v>
      </c>
      <c r="C37" s="5" t="s">
        <v>31</v>
      </c>
      <c r="D37" s="3">
        <v>27</v>
      </c>
      <c r="E37" s="6">
        <v>0</v>
      </c>
      <c r="F37" s="6">
        <f t="shared" si="0"/>
        <v>0</v>
      </c>
    </row>
    <row r="38" spans="2:6" ht="12.75">
      <c r="B38" s="7" t="str">
        <f>(H27&amp;".")&amp;(IF(ISBLANK(I27),"",I27&amp;"."&amp;IF(ISBLANK(J27),"",J27&amp;"."&amp;IF(ISBLANK(K27),"",K27&amp;"."))))</f>
        <v>8.2.3.</v>
      </c>
      <c r="C38" s="5" t="s">
        <v>32</v>
      </c>
      <c r="D38" s="3">
        <v>28</v>
      </c>
      <c r="E38" s="6">
        <v>912.26</v>
      </c>
      <c r="F38" s="6">
        <f t="shared" si="0"/>
        <v>3.539357711290356</v>
      </c>
    </row>
    <row r="39" spans="2:6" ht="12.75">
      <c r="B39" s="7" t="str">
        <f>(H28&amp;".")&amp;(IF(ISBLANK(I28),"",I28&amp;"."&amp;IF(ISBLANK(J28),"",J28&amp;"."&amp;IF(ISBLANK(K28),"",K28&amp;"."))))</f>
        <v>8.2.4.</v>
      </c>
      <c r="C39" s="5" t="s">
        <v>33</v>
      </c>
      <c r="D39" s="3">
        <v>29</v>
      </c>
      <c r="E39" s="6">
        <v>0</v>
      </c>
      <c r="F39" s="6">
        <f t="shared" si="0"/>
        <v>0</v>
      </c>
    </row>
    <row r="40" spans="2:6" ht="26.25">
      <c r="B40" s="3">
        <v>9</v>
      </c>
      <c r="C40" s="5" t="s">
        <v>34</v>
      </c>
      <c r="D40" s="3">
        <v>30</v>
      </c>
      <c r="E40" s="6">
        <f>SUM(E31+E33)</f>
        <v>14389.839999999998</v>
      </c>
      <c r="F40" s="6">
        <f t="shared" si="0"/>
        <v>55.829249521226856</v>
      </c>
    </row>
    <row r="41" spans="2:6" ht="26.25">
      <c r="B41" s="3">
        <v>10</v>
      </c>
      <c r="C41" s="5" t="s">
        <v>47</v>
      </c>
      <c r="D41" s="3">
        <v>31</v>
      </c>
      <c r="E41" s="17">
        <v>257.74733</v>
      </c>
      <c r="F41" s="3" t="s">
        <v>51</v>
      </c>
    </row>
    <row r="42" spans="2:6" ht="12.75">
      <c r="B42" s="3">
        <v>11</v>
      </c>
      <c r="C42" s="5" t="s">
        <v>39</v>
      </c>
      <c r="D42" s="3">
        <v>32</v>
      </c>
      <c r="E42" s="3" t="s">
        <v>51</v>
      </c>
      <c r="F42" s="6">
        <f>SUM(E40/E41)</f>
        <v>55.829249521226856</v>
      </c>
    </row>
    <row r="43" spans="2:6" ht="12.75">
      <c r="B43" s="3">
        <v>12</v>
      </c>
      <c r="C43" s="5" t="s">
        <v>37</v>
      </c>
      <c r="D43" s="3">
        <v>33</v>
      </c>
      <c r="E43" s="3" t="s">
        <v>51</v>
      </c>
      <c r="F43" s="6">
        <f>SUM(F42*0.2)</f>
        <v>11.165849904245372</v>
      </c>
    </row>
    <row r="44" spans="2:6" ht="12.75">
      <c r="B44" s="3">
        <v>13</v>
      </c>
      <c r="C44" s="5" t="s">
        <v>44</v>
      </c>
      <c r="D44" s="3">
        <v>34</v>
      </c>
      <c r="E44" s="3" t="s">
        <v>51</v>
      </c>
      <c r="F44" s="6">
        <f>SUM(F42:F43)</f>
        <v>66.99509942547223</v>
      </c>
    </row>
    <row r="45" spans="2:6" ht="12.75">
      <c r="B45" s="1"/>
      <c r="C45" s="8"/>
      <c r="D45" s="9"/>
      <c r="E45" s="1"/>
      <c r="F45" s="1"/>
    </row>
    <row r="46" spans="2:6" ht="14.25" customHeight="1">
      <c r="B46" s="1"/>
      <c r="C46" s="38" t="s">
        <v>89</v>
      </c>
      <c r="D46" s="39"/>
      <c r="E46" s="31"/>
      <c r="F46" s="32" t="s">
        <v>78</v>
      </c>
    </row>
    <row r="47" spans="2:6" ht="12.75">
      <c r="B47" s="1"/>
      <c r="C47" s="33"/>
      <c r="D47" s="34"/>
      <c r="E47" s="1"/>
      <c r="F47" s="1"/>
    </row>
    <row r="48" spans="2:6" ht="13.5" customHeight="1">
      <c r="B48" s="1"/>
      <c r="C48" s="37" t="s">
        <v>35</v>
      </c>
      <c r="D48" s="37"/>
      <c r="E48" s="10"/>
      <c r="F48" s="12" t="s">
        <v>36</v>
      </c>
    </row>
    <row r="49" spans="2:6" ht="12.75" customHeight="1">
      <c r="B49" s="1"/>
      <c r="C49" s="36"/>
      <c r="D49" s="36"/>
      <c r="E49" s="1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8"/>
      <c r="D51" s="1"/>
      <c r="E51" s="1"/>
      <c r="F51" s="1"/>
    </row>
    <row r="54" spans="5:7" ht="12.75">
      <c r="E54" s="13"/>
      <c r="F54" s="32"/>
      <c r="G54" s="28"/>
    </row>
    <row r="55" spans="3:4" ht="12.75">
      <c r="C55" s="30"/>
      <c r="D55" s="30"/>
    </row>
    <row r="56" spans="3:6" ht="13.5">
      <c r="C56" s="37"/>
      <c r="D56" s="37"/>
      <c r="E56" s="27"/>
      <c r="F56" s="12"/>
    </row>
  </sheetData>
  <sheetProtection/>
  <mergeCells count="15">
    <mergeCell ref="B6:F6"/>
    <mergeCell ref="B7:F7"/>
    <mergeCell ref="C1:F1"/>
    <mergeCell ref="C2:F2"/>
    <mergeCell ref="C3:F3"/>
    <mergeCell ref="C4:F4"/>
    <mergeCell ref="B5:F5"/>
    <mergeCell ref="E9:F10"/>
    <mergeCell ref="C49:D49"/>
    <mergeCell ref="C48:D48"/>
    <mergeCell ref="C46:D46"/>
    <mergeCell ref="C56:D56"/>
    <mergeCell ref="B9:B11"/>
    <mergeCell ref="C9:C11"/>
    <mergeCell ref="D9:D11"/>
  </mergeCells>
  <printOptions/>
  <pageMargins left="0.75" right="0.75" top="0.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9"/>
  <sheetViews>
    <sheetView zoomScalePageLayoutView="0" workbookViewId="0" topLeftCell="A7">
      <selection activeCell="C46" sqref="C46"/>
    </sheetView>
  </sheetViews>
  <sheetFormatPr defaultColWidth="9.140625" defaultRowHeight="12.75"/>
  <cols>
    <col min="1" max="1" width="4.28125" style="0" customWidth="1"/>
    <col min="2" max="2" width="5.8515625" style="0" customWidth="1"/>
    <col min="3" max="3" width="50.7109375" style="0" customWidth="1"/>
    <col min="4" max="4" width="6.57421875" style="0" customWidth="1"/>
    <col min="6" max="6" width="8.7109375" style="0" customWidth="1"/>
    <col min="7" max="11" width="0" style="0" hidden="1" customWidth="1"/>
  </cols>
  <sheetData>
    <row r="1" spans="3:6" ht="12.75">
      <c r="C1" s="44" t="s">
        <v>80</v>
      </c>
      <c r="D1" s="45"/>
      <c r="E1" s="45"/>
      <c r="F1" s="45"/>
    </row>
    <row r="2" spans="3:6" ht="12.75">
      <c r="C2" s="44" t="s">
        <v>73</v>
      </c>
      <c r="D2" s="45"/>
      <c r="E2" s="45"/>
      <c r="F2" s="45"/>
    </row>
    <row r="3" spans="3:11" ht="12.75">
      <c r="C3" s="44" t="s">
        <v>74</v>
      </c>
      <c r="D3" s="45"/>
      <c r="E3" s="45"/>
      <c r="F3" s="45"/>
      <c r="K3" s="20" t="s">
        <v>48</v>
      </c>
    </row>
    <row r="4" spans="3:11" ht="12.75">
      <c r="C4" s="26"/>
      <c r="D4" s="25"/>
      <c r="E4" s="25"/>
      <c r="F4" s="25"/>
      <c r="K4" s="20"/>
    </row>
    <row r="5" spans="2:10" ht="21.75" customHeight="1">
      <c r="B5" s="46" t="s">
        <v>38</v>
      </c>
      <c r="C5" s="42"/>
      <c r="D5" s="42"/>
      <c r="E5" s="42"/>
      <c r="F5" s="42"/>
      <c r="H5">
        <v>1</v>
      </c>
      <c r="I5">
        <v>1</v>
      </c>
      <c r="J5">
        <v>1</v>
      </c>
    </row>
    <row r="6" spans="2:10" ht="15.75" customHeight="1">
      <c r="B6" s="41" t="s">
        <v>58</v>
      </c>
      <c r="C6" s="42"/>
      <c r="D6" s="42"/>
      <c r="E6" s="42"/>
      <c r="F6" s="42"/>
      <c r="H6">
        <v>1</v>
      </c>
      <c r="I6">
        <v>1</v>
      </c>
      <c r="J6">
        <v>3</v>
      </c>
    </row>
    <row r="7" spans="2:10" ht="43.5" customHeight="1">
      <c r="B7" s="43" t="s">
        <v>60</v>
      </c>
      <c r="C7" s="42"/>
      <c r="D7" s="42"/>
      <c r="E7" s="42"/>
      <c r="F7" s="42"/>
      <c r="H7">
        <v>1</v>
      </c>
      <c r="I7">
        <v>1</v>
      </c>
      <c r="J7">
        <v>4</v>
      </c>
    </row>
    <row r="8" spans="2:10" ht="12.75">
      <c r="B8" s="1"/>
      <c r="C8" s="1"/>
      <c r="D8" s="1"/>
      <c r="E8" s="1"/>
      <c r="F8" s="1"/>
      <c r="H8">
        <v>1</v>
      </c>
      <c r="I8">
        <v>1</v>
      </c>
      <c r="J8">
        <v>5</v>
      </c>
    </row>
    <row r="9" spans="2:10" ht="12.75">
      <c r="B9" s="35" t="s">
        <v>0</v>
      </c>
      <c r="C9" s="35" t="s">
        <v>1</v>
      </c>
      <c r="D9" s="35" t="s">
        <v>2</v>
      </c>
      <c r="E9" s="35" t="s">
        <v>87</v>
      </c>
      <c r="F9" s="35"/>
      <c r="H9">
        <v>1</v>
      </c>
      <c r="I9">
        <v>1</v>
      </c>
      <c r="J9">
        <v>6</v>
      </c>
    </row>
    <row r="10" spans="2:6" ht="12.75">
      <c r="B10" s="40"/>
      <c r="C10" s="35"/>
      <c r="D10" s="35"/>
      <c r="E10" s="35"/>
      <c r="F10" s="35"/>
    </row>
    <row r="11" spans="2:6" ht="26.25">
      <c r="B11" s="40"/>
      <c r="C11" s="35"/>
      <c r="D11" s="35"/>
      <c r="E11" s="2" t="s">
        <v>3</v>
      </c>
      <c r="F11" s="2" t="s">
        <v>4</v>
      </c>
    </row>
    <row r="12" spans="2:10" ht="12.75">
      <c r="B12" s="19">
        <v>1</v>
      </c>
      <c r="C12" s="19">
        <v>2</v>
      </c>
      <c r="D12" s="19">
        <v>3</v>
      </c>
      <c r="E12" s="19">
        <v>4</v>
      </c>
      <c r="F12" s="19">
        <v>5</v>
      </c>
      <c r="H12" s="4">
        <v>1</v>
      </c>
      <c r="I12" s="4">
        <v>3</v>
      </c>
      <c r="J12" s="4">
        <v>1</v>
      </c>
    </row>
    <row r="13" spans="2:10" ht="12.75">
      <c r="B13" s="3">
        <v>1</v>
      </c>
      <c r="C13" s="5" t="s">
        <v>5</v>
      </c>
      <c r="D13" s="3">
        <v>1</v>
      </c>
      <c r="E13" s="6">
        <f>SUM(E14+E21+E22+E26)</f>
        <v>10957.3</v>
      </c>
      <c r="F13" s="6">
        <f>SUM(E13/$E$41)</f>
        <v>42.51178857992438</v>
      </c>
      <c r="H13" s="4">
        <v>1</v>
      </c>
      <c r="I13" s="4">
        <v>3</v>
      </c>
      <c r="J13" s="4">
        <v>2</v>
      </c>
    </row>
    <row r="14" spans="2:10" ht="12.75">
      <c r="B14" s="3" t="s">
        <v>6</v>
      </c>
      <c r="C14" s="5" t="s">
        <v>7</v>
      </c>
      <c r="D14" s="3">
        <v>2</v>
      </c>
      <c r="E14" s="6">
        <f>SUM(E15+E16+E17+E18+E19+E20)</f>
        <v>1965.92</v>
      </c>
      <c r="F14" s="6">
        <f>SUM(E14/$E$41)-0.006</f>
        <v>7.6213147039001345</v>
      </c>
      <c r="H14" s="4">
        <v>1</v>
      </c>
      <c r="I14" s="4">
        <v>3</v>
      </c>
      <c r="J14" s="4">
        <v>3</v>
      </c>
    </row>
    <row r="15" spans="2:6" ht="12.75">
      <c r="B15" s="7" t="str">
        <f>(H5&amp;".")&amp;(IF(ISBLANK(I5),"",I5&amp;"."&amp;IF(ISBLANK(J5),"",J5&amp;"."&amp;IF(ISBLANK(K5),"",K5&amp;"."))))</f>
        <v>1.1.1.</v>
      </c>
      <c r="C15" s="5" t="s">
        <v>8</v>
      </c>
      <c r="D15" s="3">
        <v>3</v>
      </c>
      <c r="E15" s="6">
        <v>1424.73</v>
      </c>
      <c r="F15" s="6">
        <f aca="true" t="shared" si="0" ref="F15:F40">SUM(E15/$E$41)</f>
        <v>5.527622730369313</v>
      </c>
    </row>
    <row r="16" spans="2:6" ht="12.75">
      <c r="B16" s="7" t="s">
        <v>88</v>
      </c>
      <c r="C16" s="5" t="s">
        <v>9</v>
      </c>
      <c r="D16" s="3">
        <v>4</v>
      </c>
      <c r="E16" s="6">
        <v>384.57</v>
      </c>
      <c r="F16" s="6">
        <f t="shared" si="0"/>
        <v>1.4920426139816851</v>
      </c>
    </row>
    <row r="17" spans="2:6" ht="12.75">
      <c r="B17" s="7" t="str">
        <f>(H6&amp;".")&amp;(IF(ISBLANK(I6),"",I6&amp;"."&amp;IF(ISBLANK(J6),"",J6&amp;"."&amp;IF(ISBLANK(K6),"",K6&amp;"."))))</f>
        <v>1.1.3.</v>
      </c>
      <c r="C17" s="5" t="s">
        <v>10</v>
      </c>
      <c r="D17" s="3">
        <v>5</v>
      </c>
      <c r="E17" s="6">
        <v>0</v>
      </c>
      <c r="F17" s="6">
        <f t="shared" si="0"/>
        <v>0</v>
      </c>
    </row>
    <row r="18" spans="2:6" ht="12.75">
      <c r="B18" s="7" t="str">
        <f>(H7&amp;".")&amp;(IF(ISBLANK(I7),"",I7&amp;"."&amp;IF(ISBLANK(J7),"",J7&amp;"."&amp;IF(ISBLANK(K7),"",K7&amp;"."))))</f>
        <v>1.1.4.</v>
      </c>
      <c r="C18" s="5" t="s">
        <v>40</v>
      </c>
      <c r="D18" s="3">
        <v>6</v>
      </c>
      <c r="E18" s="6">
        <v>0</v>
      </c>
      <c r="F18" s="6">
        <f t="shared" si="0"/>
        <v>0</v>
      </c>
    </row>
    <row r="19" spans="2:6" ht="26.25">
      <c r="B19" s="7" t="str">
        <f>(H8&amp;".")&amp;(IF(ISBLANK(I8),"",I8&amp;"."&amp;IF(ISBLANK(J8),"",J8&amp;"."&amp;IF(ISBLANK(K8),"",K8&amp;"."))))</f>
        <v>1.1.5.</v>
      </c>
      <c r="C19" s="5" t="s">
        <v>41</v>
      </c>
      <c r="D19" s="3">
        <v>7</v>
      </c>
      <c r="E19" s="6">
        <v>0</v>
      </c>
      <c r="F19" s="6">
        <f t="shared" si="0"/>
        <v>0</v>
      </c>
    </row>
    <row r="20" spans="2:6" ht="12.75">
      <c r="B20" s="7" t="str">
        <f>(H9&amp;".")&amp;(IF(ISBLANK(I9),"",I9&amp;"."&amp;IF(ISBLANK(J9),"",J9&amp;"."&amp;IF(ISBLANK(K9),"",K9&amp;"."))))</f>
        <v>1.1.6.</v>
      </c>
      <c r="C20" s="5" t="s">
        <v>11</v>
      </c>
      <c r="D20" s="3">
        <v>8</v>
      </c>
      <c r="E20" s="6">
        <f>127.22+29.4</f>
        <v>156.62</v>
      </c>
      <c r="F20" s="6">
        <f>SUM(E20/$E$41)-0.006</f>
        <v>0.6016493595491368</v>
      </c>
    </row>
    <row r="21" spans="2:6" ht="12.75">
      <c r="B21" s="3" t="s">
        <v>12</v>
      </c>
      <c r="C21" s="5" t="s">
        <v>13</v>
      </c>
      <c r="D21" s="3">
        <v>9</v>
      </c>
      <c r="E21" s="6">
        <v>4941.19</v>
      </c>
      <c r="F21" s="6">
        <f t="shared" si="0"/>
        <v>19.170673853343118</v>
      </c>
    </row>
    <row r="22" spans="2:6" ht="12.75">
      <c r="B22" s="3" t="s">
        <v>14</v>
      </c>
      <c r="C22" s="5" t="s">
        <v>15</v>
      </c>
      <c r="D22" s="3">
        <v>10</v>
      </c>
      <c r="E22" s="6">
        <f>SUM(E23+E24+E25)</f>
        <v>2412.2</v>
      </c>
      <c r="F22" s="6">
        <f t="shared" si="0"/>
        <v>9.358777838746185</v>
      </c>
    </row>
    <row r="23" spans="2:10" ht="26.25">
      <c r="B23" s="7" t="str">
        <f>(H12&amp;".")&amp;(IF(ISBLANK(I12),"",I12&amp;"."&amp;IF(ISBLANK(J12),"",J12&amp;"."&amp;IF(ISBLANK(K12),"",K12&amp;"."))))</f>
        <v>1.3.1.</v>
      </c>
      <c r="C23" s="5" t="s">
        <v>16</v>
      </c>
      <c r="D23" s="3">
        <v>11</v>
      </c>
      <c r="E23" s="6">
        <v>1087.06</v>
      </c>
      <c r="F23" s="6">
        <f t="shared" si="0"/>
        <v>4.21754126415199</v>
      </c>
      <c r="H23" s="4">
        <v>1</v>
      </c>
      <c r="I23" s="4">
        <v>3</v>
      </c>
      <c r="J23" s="4">
        <v>3</v>
      </c>
    </row>
    <row r="24" spans="2:10" ht="26.25">
      <c r="B24" s="7" t="str">
        <f>(H13&amp;".")&amp;(IF(ISBLANK(I13),"",I13&amp;"."&amp;IF(ISBLANK(J13),"",J13&amp;"."&amp;IF(ISBLANK(K13),"",K13&amp;"."))))</f>
        <v>1.3.2.</v>
      </c>
      <c r="C24" s="5" t="s">
        <v>17</v>
      </c>
      <c r="D24" s="3">
        <v>12</v>
      </c>
      <c r="E24" s="6">
        <v>1325.14</v>
      </c>
      <c r="F24" s="6">
        <f t="shared" si="0"/>
        <v>5.141236574594197</v>
      </c>
      <c r="H24" s="4">
        <v>1</v>
      </c>
      <c r="I24" s="4">
        <v>3</v>
      </c>
      <c r="J24" s="4">
        <v>3</v>
      </c>
    </row>
    <row r="25" spans="2:10" ht="12.75">
      <c r="B25" s="7" t="str">
        <f>(H14&amp;".")&amp;(IF(ISBLANK(I14),"",I14&amp;"."&amp;IF(ISBLANK(J14),"",J14&amp;"."&amp;IF(ISBLANK(K14),"",K14&amp;"."))))</f>
        <v>1.3.3.</v>
      </c>
      <c r="C25" s="5" t="s">
        <v>18</v>
      </c>
      <c r="D25" s="3">
        <v>15</v>
      </c>
      <c r="E25" s="6">
        <v>0</v>
      </c>
      <c r="F25" s="6">
        <f t="shared" si="0"/>
        <v>0</v>
      </c>
      <c r="H25" s="4">
        <v>8</v>
      </c>
      <c r="I25" s="4">
        <v>2</v>
      </c>
      <c r="J25" s="4">
        <v>1</v>
      </c>
    </row>
    <row r="26" spans="2:10" ht="12.75">
      <c r="B26" s="3" t="s">
        <v>19</v>
      </c>
      <c r="C26" s="5" t="s">
        <v>20</v>
      </c>
      <c r="D26" s="3">
        <v>16</v>
      </c>
      <c r="E26" s="6">
        <v>1637.99</v>
      </c>
      <c r="F26" s="6">
        <f t="shared" si="0"/>
        <v>6.355022183934942</v>
      </c>
      <c r="H26" s="4">
        <v>8</v>
      </c>
      <c r="I26" s="4">
        <v>2</v>
      </c>
      <c r="J26" s="4">
        <v>2</v>
      </c>
    </row>
    <row r="27" spans="2:10" ht="12.75">
      <c r="B27" s="3">
        <v>2</v>
      </c>
      <c r="C27" s="5" t="s">
        <v>21</v>
      </c>
      <c r="D27" s="3">
        <v>17</v>
      </c>
      <c r="E27" s="6">
        <v>1467.71</v>
      </c>
      <c r="F27" s="6">
        <f t="shared" si="0"/>
        <v>5.694375185186206</v>
      </c>
      <c r="H27" s="4">
        <v>8</v>
      </c>
      <c r="I27" s="4">
        <v>2</v>
      </c>
      <c r="J27" s="4">
        <v>3</v>
      </c>
    </row>
    <row r="28" spans="2:10" ht="12.75">
      <c r="B28" s="3">
        <v>3</v>
      </c>
      <c r="C28" s="5" t="s">
        <v>22</v>
      </c>
      <c r="D28" s="3">
        <v>18</v>
      </c>
      <c r="E28" s="6">
        <v>0</v>
      </c>
      <c r="F28" s="6">
        <f t="shared" si="0"/>
        <v>0</v>
      </c>
      <c r="H28" s="4">
        <v>8</v>
      </c>
      <c r="I28" s="4">
        <v>2</v>
      </c>
      <c r="J28" s="4">
        <v>4</v>
      </c>
    </row>
    <row r="29" spans="2:6" ht="12.75">
      <c r="B29" s="3">
        <v>4</v>
      </c>
      <c r="C29" s="5" t="s">
        <v>23</v>
      </c>
      <c r="D29" s="3">
        <v>19</v>
      </c>
      <c r="E29" s="6">
        <v>0</v>
      </c>
      <c r="F29" s="6">
        <f t="shared" si="0"/>
        <v>0</v>
      </c>
    </row>
    <row r="30" spans="2:6" ht="12.75">
      <c r="B30" s="3">
        <v>5</v>
      </c>
      <c r="C30" s="5" t="s">
        <v>24</v>
      </c>
      <c r="D30" s="3">
        <v>20</v>
      </c>
      <c r="E30" s="6">
        <v>414.85</v>
      </c>
      <c r="F30" s="6">
        <f t="shared" si="0"/>
        <v>1.6095220074636662</v>
      </c>
    </row>
    <row r="31" spans="2:6" ht="12.75">
      <c r="B31" s="3">
        <v>6</v>
      </c>
      <c r="C31" s="5" t="s">
        <v>42</v>
      </c>
      <c r="D31" s="3">
        <v>21</v>
      </c>
      <c r="E31" s="6">
        <f>SUM(E13+E27+E28+E29+E30)</f>
        <v>12839.859999999999</v>
      </c>
      <c r="F31" s="6">
        <f>SUM(E31/$E$41)-0.006</f>
        <v>49.80968577257425</v>
      </c>
    </row>
    <row r="32" spans="2:6" ht="12.75">
      <c r="B32" s="3">
        <v>7</v>
      </c>
      <c r="C32" s="5" t="s">
        <v>25</v>
      </c>
      <c r="D32" s="3">
        <v>22</v>
      </c>
      <c r="E32" s="6">
        <v>0</v>
      </c>
      <c r="F32" s="6">
        <f t="shared" si="0"/>
        <v>0</v>
      </c>
    </row>
    <row r="33" spans="2:6" ht="12.75">
      <c r="B33" s="3">
        <v>8</v>
      </c>
      <c r="C33" s="5" t="s">
        <v>43</v>
      </c>
      <c r="D33" s="3">
        <v>23</v>
      </c>
      <c r="E33" s="6">
        <v>1112.51</v>
      </c>
      <c r="F33" s="6">
        <f t="shared" si="0"/>
        <v>4.3162813752522675</v>
      </c>
    </row>
    <row r="34" spans="2:6" ht="12.75">
      <c r="B34" s="3" t="s">
        <v>26</v>
      </c>
      <c r="C34" s="5" t="s">
        <v>27</v>
      </c>
      <c r="D34" s="3">
        <v>24</v>
      </c>
      <c r="E34" s="6">
        <f>SUM(0.18*E33)</f>
        <v>200.2518</v>
      </c>
      <c r="F34" s="6">
        <f t="shared" si="0"/>
        <v>0.7769306475454082</v>
      </c>
    </row>
    <row r="35" spans="2:6" ht="12.75">
      <c r="B35" s="3" t="s">
        <v>28</v>
      </c>
      <c r="C35" s="5" t="s">
        <v>29</v>
      </c>
      <c r="D35" s="3">
        <v>25</v>
      </c>
      <c r="E35" s="6">
        <f>SUM(E33-E34)</f>
        <v>912.2582</v>
      </c>
      <c r="F35" s="6">
        <f t="shared" si="0"/>
        <v>3.5393507277068594</v>
      </c>
    </row>
    <row r="36" spans="2:6" ht="12.75">
      <c r="B36" s="7" t="str">
        <f>(H25&amp;".")&amp;(IF(ISBLANK(I25),"",I25&amp;"."&amp;IF(ISBLANK(J25),"",J25&amp;"."&amp;IF(ISBLANK(K25),"",K25&amp;"."))))</f>
        <v>8.2.1.</v>
      </c>
      <c r="C36" s="5" t="s">
        <v>30</v>
      </c>
      <c r="D36" s="3">
        <v>26</v>
      </c>
      <c r="E36" s="6">
        <v>0</v>
      </c>
      <c r="F36" s="6">
        <f t="shared" si="0"/>
        <v>0</v>
      </c>
    </row>
    <row r="37" spans="2:6" ht="12.75">
      <c r="B37" s="7" t="str">
        <f>(H26&amp;".")&amp;(IF(ISBLANK(I26),"",I26&amp;"."&amp;IF(ISBLANK(J26),"",J26&amp;"."&amp;IF(ISBLANK(K26),"",K26&amp;"."))))</f>
        <v>8.2.2.</v>
      </c>
      <c r="C37" s="5" t="s">
        <v>31</v>
      </c>
      <c r="D37" s="3">
        <v>27</v>
      </c>
      <c r="E37" s="6">
        <v>0</v>
      </c>
      <c r="F37" s="6">
        <f t="shared" si="0"/>
        <v>0</v>
      </c>
    </row>
    <row r="38" spans="2:6" ht="12.75">
      <c r="B38" s="7" t="str">
        <f>(H27&amp;".")&amp;(IF(ISBLANK(I27),"",I27&amp;"."&amp;IF(ISBLANK(J27),"",J27&amp;"."&amp;IF(ISBLANK(K27),"",K27&amp;"."))))</f>
        <v>8.2.3.</v>
      </c>
      <c r="C38" s="5" t="s">
        <v>32</v>
      </c>
      <c r="D38" s="3">
        <v>28</v>
      </c>
      <c r="E38" s="6">
        <v>912.26</v>
      </c>
      <c r="F38" s="6">
        <f t="shared" si="0"/>
        <v>3.539357711290356</v>
      </c>
    </row>
    <row r="39" spans="2:6" ht="12.75">
      <c r="B39" s="7" t="str">
        <f>(H28&amp;".")&amp;(IF(ISBLANK(I28),"",I28&amp;"."&amp;IF(ISBLANK(J28),"",J28&amp;"."&amp;IF(ISBLANK(K28),"",K28&amp;"."))))</f>
        <v>8.2.4.</v>
      </c>
      <c r="C39" s="5" t="s">
        <v>33</v>
      </c>
      <c r="D39" s="3">
        <v>29</v>
      </c>
      <c r="E39" s="6">
        <v>0</v>
      </c>
      <c r="F39" s="6">
        <f t="shared" si="0"/>
        <v>0</v>
      </c>
    </row>
    <row r="40" spans="2:6" ht="26.25">
      <c r="B40" s="3">
        <v>9</v>
      </c>
      <c r="C40" s="5" t="s">
        <v>34</v>
      </c>
      <c r="D40" s="3">
        <v>30</v>
      </c>
      <c r="E40" s="6">
        <f>SUM(E31+E33)</f>
        <v>13952.369999999999</v>
      </c>
      <c r="F40" s="6">
        <f t="shared" si="0"/>
        <v>54.131967147826515</v>
      </c>
    </row>
    <row r="41" spans="2:6" ht="12.75">
      <c r="B41" s="3">
        <v>10</v>
      </c>
      <c r="C41" s="5" t="s">
        <v>47</v>
      </c>
      <c r="D41" s="3">
        <v>31</v>
      </c>
      <c r="E41" s="17">
        <v>257.74733</v>
      </c>
      <c r="F41" s="3" t="s">
        <v>51</v>
      </c>
    </row>
    <row r="42" spans="2:6" ht="12.75">
      <c r="B42" s="3">
        <v>11</v>
      </c>
      <c r="C42" s="5" t="s">
        <v>39</v>
      </c>
      <c r="D42" s="3">
        <v>32</v>
      </c>
      <c r="E42" s="3" t="s">
        <v>51</v>
      </c>
      <c r="F42" s="6">
        <f>SUM(E40/E41)</f>
        <v>54.131967147826515</v>
      </c>
    </row>
    <row r="43" spans="2:6" ht="12.75">
      <c r="B43" s="3">
        <v>12</v>
      </c>
      <c r="C43" s="5" t="s">
        <v>37</v>
      </c>
      <c r="D43" s="3">
        <v>33</v>
      </c>
      <c r="E43" s="3" t="s">
        <v>51</v>
      </c>
      <c r="F43" s="6">
        <f>SUM(F42*0.2)</f>
        <v>10.826393429565304</v>
      </c>
    </row>
    <row r="44" spans="2:6" ht="12.75">
      <c r="B44" s="3">
        <v>13</v>
      </c>
      <c r="C44" s="5" t="s">
        <v>44</v>
      </c>
      <c r="D44" s="3">
        <v>34</v>
      </c>
      <c r="E44" s="3" t="s">
        <v>51</v>
      </c>
      <c r="F44" s="6">
        <f>SUM(F42:F43)+0.006</f>
        <v>64.96436057739182</v>
      </c>
    </row>
    <row r="45" spans="2:6" ht="12.75">
      <c r="B45" s="13"/>
      <c r="C45" s="14"/>
      <c r="D45" s="13"/>
      <c r="E45" s="13"/>
      <c r="F45" s="15"/>
    </row>
    <row r="46" spans="2:6" ht="14.25" customHeight="1">
      <c r="B46" s="13"/>
      <c r="C46" s="29" t="s">
        <v>90</v>
      </c>
      <c r="D46" s="13"/>
      <c r="E46" s="31"/>
      <c r="F46" s="32" t="s">
        <v>78</v>
      </c>
    </row>
    <row r="47" spans="2:6" ht="11.25" customHeight="1">
      <c r="B47" s="13"/>
      <c r="C47" s="14"/>
      <c r="D47" s="13"/>
      <c r="E47" s="15"/>
      <c r="F47" s="18"/>
    </row>
    <row r="48" spans="2:6" ht="13.5">
      <c r="B48" s="13"/>
      <c r="C48" s="48" t="s">
        <v>35</v>
      </c>
      <c r="D48" s="48"/>
      <c r="E48" s="10"/>
      <c r="F48" s="12" t="s">
        <v>36</v>
      </c>
    </row>
    <row r="49" spans="2:6" ht="3" customHeight="1">
      <c r="B49" s="1"/>
      <c r="C49" s="8"/>
      <c r="D49" s="9"/>
      <c r="E49" s="1"/>
      <c r="F49" s="1"/>
    </row>
    <row r="50" ht="51" customHeight="1"/>
    <row r="51" ht="51" customHeight="1"/>
    <row r="52" ht="51" customHeight="1"/>
    <row r="53" ht="51" customHeight="1"/>
    <row r="54" ht="51" customHeight="1"/>
    <row r="55" ht="51" customHeight="1"/>
    <row r="56" ht="51" customHeight="1"/>
    <row r="57" ht="51" customHeight="1"/>
    <row r="58" ht="51" customHeight="1"/>
    <row r="59" ht="51" customHeight="1"/>
    <row r="60" ht="51" customHeight="1"/>
    <row r="61" ht="51" customHeight="1"/>
    <row r="62" ht="51" customHeight="1"/>
    <row r="63" ht="51" customHeight="1"/>
    <row r="64" ht="51" customHeight="1"/>
    <row r="65" ht="51" customHeight="1"/>
    <row r="66" ht="51" customHeight="1"/>
  </sheetData>
  <sheetProtection/>
  <mergeCells count="11">
    <mergeCell ref="B7:F7"/>
    <mergeCell ref="C1:F1"/>
    <mergeCell ref="C2:F2"/>
    <mergeCell ref="C3:F3"/>
    <mergeCell ref="B6:F6"/>
    <mergeCell ref="B5:F5"/>
    <mergeCell ref="C48:D48"/>
    <mergeCell ref="B9:B11"/>
    <mergeCell ref="C9:C11"/>
    <mergeCell ref="D9:D11"/>
    <mergeCell ref="E9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zoomScalePageLayoutView="0" workbookViewId="0" topLeftCell="A25">
      <selection activeCell="M30" sqref="M28:M30"/>
    </sheetView>
  </sheetViews>
  <sheetFormatPr defaultColWidth="9.140625" defaultRowHeight="12.75"/>
  <cols>
    <col min="1" max="1" width="3.140625" style="0" customWidth="1"/>
    <col min="2" max="2" width="5.8515625" style="0" customWidth="1"/>
    <col min="3" max="3" width="46.00390625" style="0" customWidth="1"/>
    <col min="4" max="4" width="7.7109375" style="0" customWidth="1"/>
    <col min="5" max="5" width="10.57421875" style="0" customWidth="1"/>
    <col min="6" max="6" width="7.8515625" style="0" customWidth="1"/>
    <col min="7" max="11" width="0" style="0" hidden="1" customWidth="1"/>
  </cols>
  <sheetData>
    <row r="1" spans="3:6" ht="12.75">
      <c r="C1" s="44" t="s">
        <v>81</v>
      </c>
      <c r="D1" s="45"/>
      <c r="E1" s="45"/>
      <c r="F1" s="45"/>
    </row>
    <row r="2" spans="3:6" ht="12.75">
      <c r="C2" s="44" t="s">
        <v>73</v>
      </c>
      <c r="D2" s="45"/>
      <c r="E2" s="45"/>
      <c r="F2" s="45"/>
    </row>
    <row r="3" spans="3:6" ht="12.75">
      <c r="C3" s="44" t="s">
        <v>74</v>
      </c>
      <c r="D3" s="45"/>
      <c r="E3" s="45"/>
      <c r="F3" s="45"/>
    </row>
    <row r="5" spans="2:10" ht="19.5" customHeight="1">
      <c r="B5" s="46" t="s">
        <v>38</v>
      </c>
      <c r="C5" s="47"/>
      <c r="D5" s="47"/>
      <c r="E5" s="47"/>
      <c r="F5" s="47"/>
      <c r="H5">
        <v>1</v>
      </c>
      <c r="I5">
        <v>1</v>
      </c>
      <c r="J5">
        <v>1</v>
      </c>
    </row>
    <row r="6" spans="2:10" ht="8.25" customHeight="1">
      <c r="B6" s="1"/>
      <c r="C6" s="1"/>
      <c r="D6" s="1"/>
      <c r="E6" s="1"/>
      <c r="F6" s="1"/>
      <c r="H6">
        <v>1</v>
      </c>
      <c r="I6">
        <v>1</v>
      </c>
      <c r="J6">
        <v>2</v>
      </c>
    </row>
    <row r="7" spans="2:10" ht="15.75" customHeight="1">
      <c r="B7" s="41" t="s">
        <v>58</v>
      </c>
      <c r="C7" s="42"/>
      <c r="D7" s="42"/>
      <c r="E7" s="42"/>
      <c r="F7" s="42"/>
      <c r="H7">
        <v>1</v>
      </c>
      <c r="I7">
        <v>1</v>
      </c>
      <c r="J7">
        <v>3</v>
      </c>
    </row>
    <row r="8" spans="2:10" ht="42" customHeight="1">
      <c r="B8" s="43" t="s">
        <v>61</v>
      </c>
      <c r="C8" s="42"/>
      <c r="D8" s="42"/>
      <c r="E8" s="42"/>
      <c r="F8" s="42"/>
      <c r="H8">
        <v>1</v>
      </c>
      <c r="I8">
        <v>1</v>
      </c>
      <c r="J8">
        <v>4</v>
      </c>
    </row>
    <row r="9" spans="2:10" ht="5.25" customHeight="1">
      <c r="B9" s="1"/>
      <c r="C9" s="1"/>
      <c r="D9" s="1"/>
      <c r="E9" s="1"/>
      <c r="F9" s="1"/>
      <c r="H9">
        <v>1</v>
      </c>
      <c r="I9">
        <v>1</v>
      </c>
      <c r="J9">
        <v>5</v>
      </c>
    </row>
    <row r="10" spans="2:10" ht="12.75" customHeight="1">
      <c r="B10" s="35" t="s">
        <v>0</v>
      </c>
      <c r="C10" s="35" t="s">
        <v>1</v>
      </c>
      <c r="D10" s="35" t="s">
        <v>2</v>
      </c>
      <c r="E10" s="35" t="s">
        <v>87</v>
      </c>
      <c r="F10" s="35"/>
      <c r="H10">
        <v>1</v>
      </c>
      <c r="I10">
        <v>1</v>
      </c>
      <c r="J10">
        <v>6</v>
      </c>
    </row>
    <row r="11" spans="2:6" ht="17.25" customHeight="1">
      <c r="B11" s="40"/>
      <c r="C11" s="35"/>
      <c r="D11" s="35"/>
      <c r="E11" s="35"/>
      <c r="F11" s="35"/>
    </row>
    <row r="12" spans="2:6" ht="26.25">
      <c r="B12" s="40"/>
      <c r="C12" s="35"/>
      <c r="D12" s="35"/>
      <c r="E12" s="2" t="s">
        <v>3</v>
      </c>
      <c r="F12" s="2" t="s">
        <v>4</v>
      </c>
    </row>
    <row r="13" spans="2:10" ht="12.75">
      <c r="B13" s="19">
        <v>1</v>
      </c>
      <c r="C13" s="19">
        <v>2</v>
      </c>
      <c r="D13" s="19">
        <v>3</v>
      </c>
      <c r="E13" s="19">
        <v>4</v>
      </c>
      <c r="F13" s="19">
        <v>5</v>
      </c>
      <c r="H13" s="4">
        <v>1</v>
      </c>
      <c r="I13" s="4">
        <v>3</v>
      </c>
      <c r="J13" s="4">
        <v>1</v>
      </c>
    </row>
    <row r="14" spans="2:10" ht="12.75">
      <c r="B14" s="3">
        <v>1</v>
      </c>
      <c r="C14" s="5" t="s">
        <v>5</v>
      </c>
      <c r="D14" s="3">
        <v>1</v>
      </c>
      <c r="E14" s="6">
        <f>SUM(E15+E22+E23+E27)</f>
        <v>31584.13</v>
      </c>
      <c r="F14" s="6">
        <f>SUM(E14/$E$42)</f>
        <v>57.975491468483746</v>
      </c>
      <c r="G14">
        <v>31584.13</v>
      </c>
      <c r="H14" s="4">
        <v>1</v>
      </c>
      <c r="I14" s="4">
        <v>3</v>
      </c>
      <c r="J14" s="4">
        <v>2</v>
      </c>
    </row>
    <row r="15" spans="2:10" ht="12.75">
      <c r="B15" s="3" t="s">
        <v>6</v>
      </c>
      <c r="C15" s="5" t="s">
        <v>7</v>
      </c>
      <c r="D15" s="3">
        <v>2</v>
      </c>
      <c r="E15" s="6">
        <f>SUM(E16+E17+E18+E19+E20+E21)</f>
        <v>4177.58</v>
      </c>
      <c r="F15" s="6">
        <f aca="true" t="shared" si="0" ref="F15:F40">SUM(E15/$E$42)</f>
        <v>7.668321199567894</v>
      </c>
      <c r="H15" s="4">
        <v>1</v>
      </c>
      <c r="I15" s="4">
        <v>3</v>
      </c>
      <c r="J15" s="4">
        <v>3</v>
      </c>
    </row>
    <row r="16" spans="2:6" ht="12.75">
      <c r="B16" s="7" t="str">
        <f aca="true" t="shared" si="1" ref="B16:B21">(H5&amp;".")&amp;(IF(ISBLANK(I5),"",I5&amp;"."&amp;IF(ISBLANK(J5),"",J5&amp;"."&amp;IF(ISBLANK(K5),"",K5&amp;"."))))</f>
        <v>1.1.1.</v>
      </c>
      <c r="C16" s="5" t="s">
        <v>8</v>
      </c>
      <c r="D16" s="3">
        <v>3</v>
      </c>
      <c r="E16" s="6">
        <v>3027.56</v>
      </c>
      <c r="F16" s="6">
        <f t="shared" si="0"/>
        <v>5.55735677855691</v>
      </c>
    </row>
    <row r="17" spans="2:6" ht="12.75">
      <c r="B17" s="7" t="str">
        <f t="shared" si="1"/>
        <v>1.1.2.</v>
      </c>
      <c r="C17" s="5" t="s">
        <v>9</v>
      </c>
      <c r="D17" s="3">
        <v>4</v>
      </c>
      <c r="E17" s="6">
        <v>817.2</v>
      </c>
      <c r="F17" s="6">
        <f t="shared" si="0"/>
        <v>1.5000435860682222</v>
      </c>
    </row>
    <row r="18" spans="2:6" ht="12.75">
      <c r="B18" s="7" t="str">
        <f t="shared" si="1"/>
        <v>1.1.3.</v>
      </c>
      <c r="C18" s="5" t="s">
        <v>10</v>
      </c>
      <c r="D18" s="3">
        <v>5</v>
      </c>
      <c r="E18" s="6">
        <v>0</v>
      </c>
      <c r="F18" s="6">
        <f t="shared" si="0"/>
        <v>0</v>
      </c>
    </row>
    <row r="19" spans="2:6" ht="12.75">
      <c r="B19" s="7" t="str">
        <f t="shared" si="1"/>
        <v>1.1.4.</v>
      </c>
      <c r="C19" s="5" t="s">
        <v>40</v>
      </c>
      <c r="D19" s="3">
        <v>6</v>
      </c>
      <c r="E19" s="6">
        <v>0</v>
      </c>
      <c r="F19" s="6">
        <f t="shared" si="0"/>
        <v>0</v>
      </c>
    </row>
    <row r="20" spans="2:6" ht="26.25">
      <c r="B20" s="7" t="str">
        <f t="shared" si="1"/>
        <v>1.1.5.</v>
      </c>
      <c r="C20" s="5" t="s">
        <v>41</v>
      </c>
      <c r="D20" s="3">
        <v>7</v>
      </c>
      <c r="E20" s="6">
        <v>0</v>
      </c>
      <c r="F20" s="6">
        <f t="shared" si="0"/>
        <v>0</v>
      </c>
    </row>
    <row r="21" spans="2:6" ht="12.75">
      <c r="B21" s="7" t="str">
        <f t="shared" si="1"/>
        <v>1.1.6.</v>
      </c>
      <c r="C21" s="5" t="s">
        <v>11</v>
      </c>
      <c r="D21" s="3">
        <v>8</v>
      </c>
      <c r="E21" s="6">
        <f>270.34+62.48</f>
        <v>332.82</v>
      </c>
      <c r="F21" s="6">
        <f t="shared" si="0"/>
        <v>0.6109208349427627</v>
      </c>
    </row>
    <row r="22" spans="2:6" ht="12.75">
      <c r="B22" s="3" t="s">
        <v>12</v>
      </c>
      <c r="C22" s="5" t="s">
        <v>13</v>
      </c>
      <c r="D22" s="3">
        <v>9</v>
      </c>
      <c r="E22" s="6">
        <v>10500.03</v>
      </c>
      <c r="F22" s="6">
        <f t="shared" si="0"/>
        <v>19.27374284755741</v>
      </c>
    </row>
    <row r="23" spans="2:6" ht="12.75">
      <c r="B23" s="3" t="s">
        <v>14</v>
      </c>
      <c r="C23" s="5" t="s">
        <v>15</v>
      </c>
      <c r="D23" s="3">
        <v>10</v>
      </c>
      <c r="E23" s="6">
        <f>SUM(E24+E25+E26)</f>
        <v>12185.060000000001</v>
      </c>
      <c r="F23" s="6">
        <f t="shared" si="0"/>
        <v>22.366765906579115</v>
      </c>
    </row>
    <row r="24" spans="2:10" ht="26.25">
      <c r="B24" s="7" t="str">
        <f>(H13&amp;".")&amp;(IF(ISBLANK(I13),"",I13&amp;"."&amp;IF(ISBLANK(J13),"",J13&amp;"."&amp;IF(ISBLANK(K13),"",K13&amp;"."))))</f>
        <v>1.3.1.</v>
      </c>
      <c r="C24" s="5" t="s">
        <v>16</v>
      </c>
      <c r="D24" s="3">
        <v>11</v>
      </c>
      <c r="E24" s="6">
        <v>2310.01</v>
      </c>
      <c r="F24" s="6">
        <f t="shared" si="0"/>
        <v>4.240229667466292</v>
      </c>
      <c r="H24" s="4">
        <v>1</v>
      </c>
      <c r="I24" s="4">
        <v>3</v>
      </c>
      <c r="J24" s="4">
        <v>3</v>
      </c>
    </row>
    <row r="25" spans="2:10" ht="44.25" customHeight="1">
      <c r="B25" s="7" t="str">
        <f>(H14&amp;".")&amp;(IF(ISBLANK(I14),"",I14&amp;"."&amp;IF(ISBLANK(J14),"",J14&amp;"."&amp;IF(ISBLANK(K14),"",K14&amp;"."))))</f>
        <v>1.3.2.</v>
      </c>
      <c r="C25" s="5" t="s">
        <v>17</v>
      </c>
      <c r="D25" s="3">
        <v>12</v>
      </c>
      <c r="E25" s="6">
        <v>2815.91</v>
      </c>
      <c r="F25" s="6">
        <f t="shared" si="0"/>
        <v>5.16885430059394</v>
      </c>
      <c r="H25" s="4">
        <v>1</v>
      </c>
      <c r="I25" s="4">
        <v>3</v>
      </c>
      <c r="J25" s="4">
        <v>3</v>
      </c>
    </row>
    <row r="26" spans="2:10" ht="12.75">
      <c r="B26" s="7" t="str">
        <f>(H15&amp;".")&amp;(IF(ISBLANK(I15),"",I15&amp;"."&amp;IF(ISBLANK(J15),"",J15&amp;"."&amp;IF(ISBLANK(K15),"",K15&amp;"."))))</f>
        <v>1.3.3.</v>
      </c>
      <c r="C26" s="5" t="s">
        <v>18</v>
      </c>
      <c r="D26" s="3">
        <v>15</v>
      </c>
      <c r="E26" s="6">
        <v>7059.14</v>
      </c>
      <c r="F26" s="6">
        <f t="shared" si="0"/>
        <v>12.957681938518881</v>
      </c>
      <c r="H26" s="4">
        <v>8</v>
      </c>
      <c r="I26" s="4">
        <v>2</v>
      </c>
      <c r="J26" s="4">
        <v>1</v>
      </c>
    </row>
    <row r="27" spans="2:10" ht="12.75">
      <c r="B27" s="3" t="s">
        <v>19</v>
      </c>
      <c r="C27" s="5" t="s">
        <v>20</v>
      </c>
      <c r="D27" s="3">
        <v>16</v>
      </c>
      <c r="E27" s="6">
        <v>4721.46</v>
      </c>
      <c r="F27" s="6">
        <f t="shared" si="0"/>
        <v>8.66666151477933</v>
      </c>
      <c r="H27" s="4">
        <v>8</v>
      </c>
      <c r="I27" s="4">
        <v>2</v>
      </c>
      <c r="J27" s="4">
        <v>2</v>
      </c>
    </row>
    <row r="28" spans="2:10" ht="12.75">
      <c r="B28" s="3">
        <v>2</v>
      </c>
      <c r="C28" s="5" t="s">
        <v>21</v>
      </c>
      <c r="D28" s="3">
        <v>17</v>
      </c>
      <c r="E28" s="6">
        <v>4175.86</v>
      </c>
      <c r="F28" s="6">
        <f>SUM(E28/$E$42)-0.006</f>
        <v>7.659163985950618</v>
      </c>
      <c r="H28" s="4">
        <v>8</v>
      </c>
      <c r="I28" s="4">
        <v>2</v>
      </c>
      <c r="J28" s="4">
        <v>3</v>
      </c>
    </row>
    <row r="29" spans="2:10" ht="12.75">
      <c r="B29" s="3">
        <v>3</v>
      </c>
      <c r="C29" s="5" t="s">
        <v>22</v>
      </c>
      <c r="D29" s="3">
        <v>18</v>
      </c>
      <c r="E29" s="6">
        <v>1260.99</v>
      </c>
      <c r="F29" s="6">
        <f t="shared" si="0"/>
        <v>2.3146597670046103</v>
      </c>
      <c r="H29" s="4">
        <v>8</v>
      </c>
      <c r="I29" s="4">
        <v>2</v>
      </c>
      <c r="J29" s="4">
        <v>4</v>
      </c>
    </row>
    <row r="30" spans="2:6" ht="12.75">
      <c r="B30" s="3">
        <v>4</v>
      </c>
      <c r="C30" s="5" t="s">
        <v>23</v>
      </c>
      <c r="D30" s="3">
        <v>19</v>
      </c>
      <c r="E30" s="6">
        <v>0</v>
      </c>
      <c r="F30" s="6">
        <f t="shared" si="0"/>
        <v>0</v>
      </c>
    </row>
    <row r="31" spans="2:6" ht="12.75">
      <c r="B31" s="3">
        <v>5</v>
      </c>
      <c r="C31" s="5" t="s">
        <v>24</v>
      </c>
      <c r="D31" s="3">
        <v>20</v>
      </c>
      <c r="E31" s="6">
        <v>1115.92</v>
      </c>
      <c r="F31" s="6">
        <f t="shared" si="0"/>
        <v>2.0483708254591906</v>
      </c>
    </row>
    <row r="32" spans="2:6" ht="12.75">
      <c r="B32" s="3">
        <v>6</v>
      </c>
      <c r="C32" s="5" t="s">
        <v>42</v>
      </c>
      <c r="D32" s="3">
        <v>21</v>
      </c>
      <c r="E32" s="6">
        <f>SUM(E14+E28+E29+E30+E31)</f>
        <v>38136.899999999994</v>
      </c>
      <c r="F32" s="6">
        <f t="shared" si="0"/>
        <v>70.00368604689815</v>
      </c>
    </row>
    <row r="33" spans="2:6" ht="12.75">
      <c r="B33" s="3">
        <v>7</v>
      </c>
      <c r="C33" s="5" t="s">
        <v>25</v>
      </c>
      <c r="D33" s="3">
        <v>22</v>
      </c>
      <c r="E33" s="6">
        <v>0</v>
      </c>
      <c r="F33" s="6">
        <f t="shared" si="0"/>
        <v>0</v>
      </c>
    </row>
    <row r="34" spans="2:6" ht="12.75">
      <c r="B34" s="3">
        <v>8</v>
      </c>
      <c r="C34" s="5" t="s">
        <v>43</v>
      </c>
      <c r="D34" s="3">
        <v>23</v>
      </c>
      <c r="E34" s="6">
        <v>3129.32</v>
      </c>
      <c r="F34" s="6">
        <f t="shared" si="0"/>
        <v>5.744146346983614</v>
      </c>
    </row>
    <row r="35" spans="2:6" ht="12.75">
      <c r="B35" s="3" t="s">
        <v>26</v>
      </c>
      <c r="C35" s="5" t="s">
        <v>27</v>
      </c>
      <c r="D35" s="3">
        <v>24</v>
      </c>
      <c r="E35" s="6">
        <f>SUM(0.18*E34)</f>
        <v>563.2776</v>
      </c>
      <c r="F35" s="6">
        <f t="shared" si="0"/>
        <v>1.0339463424570505</v>
      </c>
    </row>
    <row r="36" spans="2:6" ht="12.75">
      <c r="B36" s="3" t="s">
        <v>28</v>
      </c>
      <c r="C36" s="5" t="s">
        <v>29</v>
      </c>
      <c r="D36" s="3">
        <v>25</v>
      </c>
      <c r="E36" s="6">
        <f>SUM(E34-E35)</f>
        <v>2566.0424000000003</v>
      </c>
      <c r="F36" s="6">
        <f t="shared" si="0"/>
        <v>4.7102000045265635</v>
      </c>
    </row>
    <row r="37" spans="2:6" ht="12.75">
      <c r="B37" s="7" t="str">
        <f>(H26&amp;".")&amp;(IF(ISBLANK(I26),"",I26&amp;"."&amp;IF(ISBLANK(J26),"",J26&amp;"."&amp;IF(ISBLANK(K26),"",K26&amp;"."))))</f>
        <v>8.2.1.</v>
      </c>
      <c r="C37" s="5" t="s">
        <v>30</v>
      </c>
      <c r="D37" s="3">
        <v>26</v>
      </c>
      <c r="E37" s="6">
        <v>0</v>
      </c>
      <c r="F37" s="6">
        <f t="shared" si="0"/>
        <v>0</v>
      </c>
    </row>
    <row r="38" spans="2:6" ht="12.75">
      <c r="B38" s="7" t="str">
        <f>(H27&amp;".")&amp;(IF(ISBLANK(I27),"",I27&amp;"."&amp;IF(ISBLANK(J27),"",J27&amp;"."&amp;IF(ISBLANK(K27),"",K27&amp;"."))))</f>
        <v>8.2.2.</v>
      </c>
      <c r="C38" s="5" t="s">
        <v>31</v>
      </c>
      <c r="D38" s="3">
        <v>27</v>
      </c>
      <c r="E38" s="6">
        <v>0</v>
      </c>
      <c r="F38" s="6">
        <f t="shared" si="0"/>
        <v>0</v>
      </c>
    </row>
    <row r="39" spans="2:6" ht="12.75">
      <c r="B39" s="7" t="str">
        <f>(H28&amp;".")&amp;(IF(ISBLANK(I28),"",I28&amp;"."&amp;IF(ISBLANK(J28),"",J28&amp;"."&amp;IF(ISBLANK(K28),"",K28&amp;"."))))</f>
        <v>8.2.3.</v>
      </c>
      <c r="C39" s="5" t="s">
        <v>32</v>
      </c>
      <c r="D39" s="3">
        <v>28</v>
      </c>
      <c r="E39" s="6">
        <v>2566.04</v>
      </c>
      <c r="F39" s="6">
        <f t="shared" si="0"/>
        <v>4.710195599112214</v>
      </c>
    </row>
    <row r="40" spans="2:6" ht="12.75">
      <c r="B40" s="7" t="str">
        <f>(H29&amp;".")&amp;(IF(ISBLANK(I29),"",I29&amp;"."&amp;IF(ISBLANK(J29),"",J29&amp;"."&amp;IF(ISBLANK(K29),"",K29&amp;"."))))</f>
        <v>8.2.4.</v>
      </c>
      <c r="C40" s="5" t="s">
        <v>33</v>
      </c>
      <c r="D40" s="3">
        <v>29</v>
      </c>
      <c r="E40" s="6">
        <v>0</v>
      </c>
      <c r="F40" s="6">
        <f t="shared" si="0"/>
        <v>0</v>
      </c>
    </row>
    <row r="41" spans="2:8" ht="30.75" customHeight="1">
      <c r="B41" s="3">
        <v>9</v>
      </c>
      <c r="C41" s="5" t="s">
        <v>34</v>
      </c>
      <c r="D41" s="3">
        <v>30</v>
      </c>
      <c r="E41" s="6">
        <f>SUM(E32+E34)</f>
        <v>41266.219999999994</v>
      </c>
      <c r="F41" s="6">
        <f>SUM(E41/$E$42)-0.006</f>
        <v>75.74183239388177</v>
      </c>
      <c r="H41">
        <v>41266.23</v>
      </c>
    </row>
    <row r="42" spans="2:6" ht="26.25">
      <c r="B42" s="3">
        <v>10</v>
      </c>
      <c r="C42" s="5" t="s">
        <v>47</v>
      </c>
      <c r="D42" s="3">
        <v>31</v>
      </c>
      <c r="E42" s="3">
        <v>544.78417</v>
      </c>
      <c r="F42" s="3" t="s">
        <v>51</v>
      </c>
    </row>
    <row r="43" spans="2:6" ht="12.75">
      <c r="B43" s="3">
        <v>11</v>
      </c>
      <c r="C43" s="5" t="s">
        <v>39</v>
      </c>
      <c r="D43" s="3">
        <v>32</v>
      </c>
      <c r="E43" s="3" t="s">
        <v>51</v>
      </c>
      <c r="F43" s="6">
        <f>SUM(E41/E42)-0.006</f>
        <v>75.74183239388177</v>
      </c>
    </row>
    <row r="44" spans="2:6" ht="12.75">
      <c r="B44" s="3">
        <v>12</v>
      </c>
      <c r="C44" s="5" t="s">
        <v>37</v>
      </c>
      <c r="D44" s="3">
        <v>33</v>
      </c>
      <c r="E44" s="3" t="s">
        <v>51</v>
      </c>
      <c r="F44" s="6">
        <f>SUM(F43*0.2)</f>
        <v>15.148366478776353</v>
      </c>
    </row>
    <row r="45" spans="2:6" ht="12.75">
      <c r="B45" s="3">
        <v>13</v>
      </c>
      <c r="C45" s="5" t="s">
        <v>44</v>
      </c>
      <c r="D45" s="3">
        <v>34</v>
      </c>
      <c r="E45" s="3" t="s">
        <v>51</v>
      </c>
      <c r="F45" s="6">
        <f>SUM(F43:F44)</f>
        <v>90.89019887265812</v>
      </c>
    </row>
    <row r="46" spans="2:6" ht="12.75">
      <c r="B46" s="13"/>
      <c r="C46" s="14"/>
      <c r="D46" s="13"/>
      <c r="E46" s="13"/>
      <c r="F46" s="15"/>
    </row>
    <row r="47" spans="2:6" ht="12.75">
      <c r="B47" s="49" t="s">
        <v>91</v>
      </c>
      <c r="C47" s="50"/>
      <c r="D47" s="31"/>
      <c r="E47" s="32" t="s">
        <v>78</v>
      </c>
      <c r="F47" s="15"/>
    </row>
    <row r="49" spans="2:5" ht="13.5">
      <c r="B49" s="48" t="s">
        <v>35</v>
      </c>
      <c r="C49" s="48"/>
      <c r="D49" s="10"/>
      <c r="E49" s="12" t="s">
        <v>36</v>
      </c>
    </row>
  </sheetData>
  <sheetProtection/>
  <mergeCells count="12">
    <mergeCell ref="C1:F1"/>
    <mergeCell ref="C2:F2"/>
    <mergeCell ref="C3:F3"/>
    <mergeCell ref="B47:C47"/>
    <mergeCell ref="B49:C49"/>
    <mergeCell ref="B7:F7"/>
    <mergeCell ref="B5:F5"/>
    <mergeCell ref="B8:F8"/>
    <mergeCell ref="B10:B12"/>
    <mergeCell ref="C10:C12"/>
    <mergeCell ref="D10:D12"/>
    <mergeCell ref="E10:F11"/>
  </mergeCells>
  <printOptions/>
  <pageMargins left="0.75" right="0.75" top="0.5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3"/>
  <sheetViews>
    <sheetView zoomScalePageLayoutView="0" workbookViewId="0" topLeftCell="A31">
      <selection activeCell="M7" sqref="M7"/>
    </sheetView>
  </sheetViews>
  <sheetFormatPr defaultColWidth="9.140625" defaultRowHeight="12.75"/>
  <cols>
    <col min="1" max="1" width="3.421875" style="0" customWidth="1"/>
    <col min="2" max="2" width="6.7109375" style="0" customWidth="1"/>
    <col min="3" max="3" width="52.7109375" style="0" customWidth="1"/>
    <col min="4" max="4" width="6.28125" style="0" customWidth="1"/>
    <col min="5" max="5" width="10.7109375" style="0" customWidth="1"/>
    <col min="6" max="6" width="7.140625" style="0" customWidth="1"/>
    <col min="7" max="7" width="10.28125" style="0" hidden="1" customWidth="1"/>
    <col min="8" max="8" width="12.57421875" style="0" hidden="1" customWidth="1"/>
    <col min="9" max="10" width="0" style="0" hidden="1" customWidth="1"/>
  </cols>
  <sheetData>
    <row r="1" spans="3:6" ht="12.75">
      <c r="C1" s="44" t="s">
        <v>82</v>
      </c>
      <c r="D1" s="45"/>
      <c r="E1" s="45"/>
      <c r="F1" s="45"/>
    </row>
    <row r="2" spans="3:6" ht="12.75">
      <c r="C2" s="44" t="s">
        <v>71</v>
      </c>
      <c r="D2" s="45"/>
      <c r="E2" s="45"/>
      <c r="F2" s="45"/>
    </row>
    <row r="3" spans="3:11" ht="12.75">
      <c r="C3" s="44" t="s">
        <v>72</v>
      </c>
      <c r="D3" s="45"/>
      <c r="E3" s="45"/>
      <c r="F3" s="45"/>
      <c r="K3" s="20" t="s">
        <v>48</v>
      </c>
    </row>
    <row r="4" spans="2:10" ht="25.5" customHeight="1">
      <c r="B4" s="46" t="s">
        <v>38</v>
      </c>
      <c r="C4" s="47"/>
      <c r="D4" s="47"/>
      <c r="E4" s="47"/>
      <c r="F4" s="47"/>
      <c r="H4">
        <v>1</v>
      </c>
      <c r="I4">
        <v>1</v>
      </c>
      <c r="J4">
        <v>1</v>
      </c>
    </row>
    <row r="5" spans="2:10" ht="12.75">
      <c r="B5" s="1"/>
      <c r="C5" s="1"/>
      <c r="D5" s="1"/>
      <c r="E5" s="1"/>
      <c r="F5" s="1"/>
      <c r="H5">
        <v>1</v>
      </c>
      <c r="I5">
        <v>1</v>
      </c>
      <c r="J5">
        <v>2</v>
      </c>
    </row>
    <row r="6" spans="2:10" ht="17.25" customHeight="1">
      <c r="B6" s="41" t="s">
        <v>58</v>
      </c>
      <c r="C6" s="42"/>
      <c r="D6" s="42"/>
      <c r="E6" s="42"/>
      <c r="F6" s="42"/>
      <c r="H6">
        <v>1</v>
      </c>
      <c r="I6">
        <v>1</v>
      </c>
      <c r="J6">
        <v>3</v>
      </c>
    </row>
    <row r="7" spans="2:10" ht="32.25" customHeight="1">
      <c r="B7" s="43" t="s">
        <v>59</v>
      </c>
      <c r="C7" s="42"/>
      <c r="D7" s="42"/>
      <c r="E7" s="42"/>
      <c r="F7" s="42"/>
      <c r="H7">
        <v>1</v>
      </c>
      <c r="I7">
        <v>1</v>
      </c>
      <c r="J7">
        <v>4</v>
      </c>
    </row>
    <row r="8" spans="2:10" ht="12.75">
      <c r="B8" s="1"/>
      <c r="C8" s="1"/>
      <c r="D8" s="1"/>
      <c r="E8" s="1"/>
      <c r="F8" s="1"/>
      <c r="H8">
        <v>1</v>
      </c>
      <c r="I8">
        <v>1</v>
      </c>
      <c r="J8">
        <v>5</v>
      </c>
    </row>
    <row r="9" spans="2:10" ht="12.75" customHeight="1">
      <c r="B9" s="35" t="s">
        <v>0</v>
      </c>
      <c r="C9" s="35" t="s">
        <v>1</v>
      </c>
      <c r="D9" s="35" t="s">
        <v>2</v>
      </c>
      <c r="E9" s="35" t="s">
        <v>87</v>
      </c>
      <c r="F9" s="35"/>
      <c r="H9">
        <v>1</v>
      </c>
      <c r="I9">
        <v>1</v>
      </c>
      <c r="J9">
        <v>6</v>
      </c>
    </row>
    <row r="10" spans="2:6" ht="12.75" customHeight="1">
      <c r="B10" s="40"/>
      <c r="C10" s="35"/>
      <c r="D10" s="35"/>
      <c r="E10" s="35"/>
      <c r="F10" s="35"/>
    </row>
    <row r="11" spans="2:6" ht="26.25">
      <c r="B11" s="40"/>
      <c r="C11" s="35"/>
      <c r="D11" s="35"/>
      <c r="E11" s="2" t="s">
        <v>3</v>
      </c>
      <c r="F11" s="2" t="s">
        <v>4</v>
      </c>
    </row>
    <row r="12" spans="2:10" ht="12.75">
      <c r="B12" s="19">
        <v>1</v>
      </c>
      <c r="C12" s="19">
        <v>2</v>
      </c>
      <c r="D12" s="19">
        <v>3</v>
      </c>
      <c r="E12" s="19">
        <v>4</v>
      </c>
      <c r="F12" s="19">
        <v>5</v>
      </c>
      <c r="H12" s="4">
        <v>1</v>
      </c>
      <c r="I12" s="4">
        <v>3</v>
      </c>
      <c r="J12" s="4">
        <v>1</v>
      </c>
    </row>
    <row r="13" spans="2:10" ht="12.75">
      <c r="B13" s="3">
        <v>1</v>
      </c>
      <c r="C13" s="5" t="s">
        <v>5</v>
      </c>
      <c r="D13" s="3">
        <v>1</v>
      </c>
      <c r="E13" s="6">
        <f>SUM(E14+E21+E22+E26)</f>
        <v>31584.13</v>
      </c>
      <c r="F13" s="6">
        <f>SUM(E13/$E$41)</f>
        <v>57.975491468483746</v>
      </c>
      <c r="G13">
        <v>31584.13</v>
      </c>
      <c r="H13" s="4">
        <v>1</v>
      </c>
      <c r="I13" s="4">
        <v>3</v>
      </c>
      <c r="J13" s="4">
        <v>2</v>
      </c>
    </row>
    <row r="14" spans="2:10" ht="12.75">
      <c r="B14" s="3" t="s">
        <v>6</v>
      </c>
      <c r="C14" s="5" t="s">
        <v>7</v>
      </c>
      <c r="D14" s="3">
        <v>2</v>
      </c>
      <c r="E14" s="6">
        <f>SUM(E15+E16+E17+E18+E19+E20)</f>
        <v>4177.58</v>
      </c>
      <c r="F14" s="6">
        <f aca="true" t="shared" si="0" ref="F14:F40">SUM(E14/$E$41)</f>
        <v>7.668321199567894</v>
      </c>
      <c r="H14" s="4">
        <v>1</v>
      </c>
      <c r="I14" s="4">
        <v>3</v>
      </c>
      <c r="J14" s="4">
        <v>3</v>
      </c>
    </row>
    <row r="15" spans="2:6" ht="12.75">
      <c r="B15" s="7" t="str">
        <f aca="true" t="shared" si="1" ref="B15:B20">(H4&amp;".")&amp;(IF(ISBLANK(I4),"",I4&amp;"."&amp;IF(ISBLANK(J4),"",J4&amp;"."&amp;IF(ISBLANK(K4),"",K4&amp;"."))))</f>
        <v>1.1.1.</v>
      </c>
      <c r="C15" s="5" t="s">
        <v>8</v>
      </c>
      <c r="D15" s="3">
        <v>3</v>
      </c>
      <c r="E15" s="6">
        <v>3027.56</v>
      </c>
      <c r="F15" s="6">
        <f t="shared" si="0"/>
        <v>5.55735677855691</v>
      </c>
    </row>
    <row r="16" spans="2:6" ht="12.75">
      <c r="B16" s="7" t="str">
        <f t="shared" si="1"/>
        <v>1.1.2.</v>
      </c>
      <c r="C16" s="5" t="s">
        <v>9</v>
      </c>
      <c r="D16" s="3">
        <v>4</v>
      </c>
      <c r="E16" s="6">
        <v>817.2</v>
      </c>
      <c r="F16" s="6">
        <f t="shared" si="0"/>
        <v>1.5000435860682222</v>
      </c>
    </row>
    <row r="17" spans="2:6" ht="12.75">
      <c r="B17" s="7" t="str">
        <f t="shared" si="1"/>
        <v>1.1.3.</v>
      </c>
      <c r="C17" s="5" t="s">
        <v>10</v>
      </c>
      <c r="D17" s="3">
        <v>5</v>
      </c>
      <c r="E17" s="6">
        <v>0</v>
      </c>
      <c r="F17" s="6">
        <f t="shared" si="0"/>
        <v>0</v>
      </c>
    </row>
    <row r="18" spans="2:6" ht="12.75">
      <c r="B18" s="7" t="str">
        <f t="shared" si="1"/>
        <v>1.1.4.</v>
      </c>
      <c r="C18" s="5" t="s">
        <v>40</v>
      </c>
      <c r="D18" s="3">
        <v>6</v>
      </c>
      <c r="E18" s="6">
        <v>0</v>
      </c>
      <c r="F18" s="6">
        <f t="shared" si="0"/>
        <v>0</v>
      </c>
    </row>
    <row r="19" spans="2:6" ht="26.25">
      <c r="B19" s="7" t="str">
        <f t="shared" si="1"/>
        <v>1.1.5.</v>
      </c>
      <c r="C19" s="5" t="s">
        <v>41</v>
      </c>
      <c r="D19" s="3">
        <v>7</v>
      </c>
      <c r="E19" s="6">
        <v>0</v>
      </c>
      <c r="F19" s="6">
        <f t="shared" si="0"/>
        <v>0</v>
      </c>
    </row>
    <row r="20" spans="2:6" ht="12.75">
      <c r="B20" s="7" t="str">
        <f t="shared" si="1"/>
        <v>1.1.6.</v>
      </c>
      <c r="C20" s="5" t="s">
        <v>11</v>
      </c>
      <c r="D20" s="3">
        <v>8</v>
      </c>
      <c r="E20" s="6">
        <f>270.34+62.48</f>
        <v>332.82</v>
      </c>
      <c r="F20" s="6">
        <f t="shared" si="0"/>
        <v>0.6109208349427627</v>
      </c>
    </row>
    <row r="21" spans="2:6" ht="12.75">
      <c r="B21" s="3" t="s">
        <v>12</v>
      </c>
      <c r="C21" s="5" t="s">
        <v>13</v>
      </c>
      <c r="D21" s="3">
        <v>9</v>
      </c>
      <c r="E21" s="6">
        <v>10500.03</v>
      </c>
      <c r="F21" s="6">
        <f t="shared" si="0"/>
        <v>19.27374284755741</v>
      </c>
    </row>
    <row r="22" spans="2:6" ht="12.75">
      <c r="B22" s="3" t="s">
        <v>14</v>
      </c>
      <c r="C22" s="5" t="s">
        <v>15</v>
      </c>
      <c r="D22" s="3">
        <v>10</v>
      </c>
      <c r="E22" s="6">
        <f>SUM(E23+E24+E25)</f>
        <v>12185.060000000001</v>
      </c>
      <c r="F22" s="6">
        <f t="shared" si="0"/>
        <v>22.366765906579115</v>
      </c>
    </row>
    <row r="23" spans="2:10" ht="26.25">
      <c r="B23" s="7" t="str">
        <f>(H12&amp;".")&amp;(IF(ISBLANK(I12),"",I12&amp;"."&amp;IF(ISBLANK(J12),"",J12&amp;"."&amp;IF(ISBLANK(K12),"",K12&amp;"."))))</f>
        <v>1.3.1.</v>
      </c>
      <c r="C23" s="5" t="s">
        <v>16</v>
      </c>
      <c r="D23" s="3">
        <v>11</v>
      </c>
      <c r="E23" s="6">
        <v>2310.01</v>
      </c>
      <c r="F23" s="6">
        <f t="shared" si="0"/>
        <v>4.240229667466292</v>
      </c>
      <c r="H23" s="4">
        <v>1</v>
      </c>
      <c r="I23" s="4">
        <v>3</v>
      </c>
      <c r="J23" s="4">
        <v>3</v>
      </c>
    </row>
    <row r="24" spans="2:10" ht="26.25">
      <c r="B24" s="7" t="str">
        <f>(H13&amp;".")&amp;(IF(ISBLANK(I13),"",I13&amp;"."&amp;IF(ISBLANK(J13),"",J13&amp;"."&amp;IF(ISBLANK(K13),"",K13&amp;"."))))</f>
        <v>1.3.2.</v>
      </c>
      <c r="C24" s="5" t="s">
        <v>17</v>
      </c>
      <c r="D24" s="3">
        <v>12</v>
      </c>
      <c r="E24" s="6">
        <v>2815.91</v>
      </c>
      <c r="F24" s="6">
        <f t="shared" si="0"/>
        <v>5.16885430059394</v>
      </c>
      <c r="H24" s="4">
        <v>1</v>
      </c>
      <c r="I24" s="4">
        <v>3</v>
      </c>
      <c r="J24" s="4">
        <v>3</v>
      </c>
    </row>
    <row r="25" spans="2:10" ht="12.75">
      <c r="B25" s="7" t="str">
        <f>(H14&amp;".")&amp;(IF(ISBLANK(I14),"",I14&amp;"."&amp;IF(ISBLANK(J14),"",J14&amp;"."&amp;IF(ISBLANK(K14),"",K14&amp;"."))))</f>
        <v>1.3.3.</v>
      </c>
      <c r="C25" s="5" t="s">
        <v>18</v>
      </c>
      <c r="D25" s="3">
        <v>15</v>
      </c>
      <c r="E25" s="6">
        <v>7059.14</v>
      </c>
      <c r="F25" s="6">
        <f t="shared" si="0"/>
        <v>12.957681938518881</v>
      </c>
      <c r="H25" s="4">
        <v>8</v>
      </c>
      <c r="I25" s="4">
        <v>2</v>
      </c>
      <c r="J25" s="4">
        <v>1</v>
      </c>
    </row>
    <row r="26" spans="2:10" ht="12.75">
      <c r="B26" s="3" t="s">
        <v>19</v>
      </c>
      <c r="C26" s="5" t="s">
        <v>20</v>
      </c>
      <c r="D26" s="3">
        <v>16</v>
      </c>
      <c r="E26" s="6">
        <v>4721.46</v>
      </c>
      <c r="F26" s="6">
        <f t="shared" si="0"/>
        <v>8.66666151477933</v>
      </c>
      <c r="H26" s="4">
        <v>8</v>
      </c>
      <c r="I26" s="4">
        <v>2</v>
      </c>
      <c r="J26" s="4">
        <v>2</v>
      </c>
    </row>
    <row r="27" spans="2:10" ht="12.75">
      <c r="B27" s="3">
        <v>2</v>
      </c>
      <c r="C27" s="5" t="s">
        <v>21</v>
      </c>
      <c r="D27" s="3">
        <v>17</v>
      </c>
      <c r="E27" s="6">
        <v>4175.86</v>
      </c>
      <c r="F27" s="6">
        <f>SUM(E27/$E$41)-0.006</f>
        <v>7.659163985950618</v>
      </c>
      <c r="H27" s="4">
        <v>8</v>
      </c>
      <c r="I27" s="4">
        <v>2</v>
      </c>
      <c r="J27" s="4">
        <v>3</v>
      </c>
    </row>
    <row r="28" spans="2:10" ht="12.75">
      <c r="B28" s="3">
        <v>3</v>
      </c>
      <c r="C28" s="5" t="s">
        <v>22</v>
      </c>
      <c r="D28" s="3">
        <v>18</v>
      </c>
      <c r="E28" s="6">
        <v>0</v>
      </c>
      <c r="F28" s="6">
        <f t="shared" si="0"/>
        <v>0</v>
      </c>
      <c r="H28" s="4">
        <v>8</v>
      </c>
      <c r="I28" s="4">
        <v>2</v>
      </c>
      <c r="J28" s="4">
        <v>4</v>
      </c>
    </row>
    <row r="29" spans="2:6" ht="12.75">
      <c r="B29" s="3">
        <v>4</v>
      </c>
      <c r="C29" s="5" t="s">
        <v>23</v>
      </c>
      <c r="D29" s="3">
        <v>19</v>
      </c>
      <c r="E29" s="6">
        <v>0</v>
      </c>
      <c r="F29" s="6">
        <f t="shared" si="0"/>
        <v>0</v>
      </c>
    </row>
    <row r="30" spans="2:6" ht="12.75">
      <c r="B30" s="3">
        <v>5</v>
      </c>
      <c r="C30" s="5" t="s">
        <v>24</v>
      </c>
      <c r="D30" s="3">
        <v>20</v>
      </c>
      <c r="E30" s="6">
        <v>1115.92</v>
      </c>
      <c r="F30" s="6">
        <f t="shared" si="0"/>
        <v>2.0483708254591906</v>
      </c>
    </row>
    <row r="31" spans="2:6" ht="12.75">
      <c r="B31" s="3">
        <v>6</v>
      </c>
      <c r="C31" s="5" t="s">
        <v>42</v>
      </c>
      <c r="D31" s="3">
        <v>21</v>
      </c>
      <c r="E31" s="6">
        <f>SUM(E13+E27+E28+E29+E30)</f>
        <v>36875.909999999996</v>
      </c>
      <c r="F31" s="6">
        <f t="shared" si="0"/>
        <v>67.68902627989355</v>
      </c>
    </row>
    <row r="32" spans="2:6" ht="12.75">
      <c r="B32" s="3">
        <v>7</v>
      </c>
      <c r="C32" s="5" t="s">
        <v>25</v>
      </c>
      <c r="D32" s="3">
        <v>22</v>
      </c>
      <c r="E32" s="6">
        <v>0</v>
      </c>
      <c r="F32" s="6">
        <f t="shared" si="0"/>
        <v>0</v>
      </c>
    </row>
    <row r="33" spans="2:6" ht="12.75">
      <c r="B33" s="3">
        <v>8</v>
      </c>
      <c r="C33" s="5" t="s">
        <v>43</v>
      </c>
      <c r="D33" s="3">
        <v>23</v>
      </c>
      <c r="E33" s="6">
        <v>3129.32</v>
      </c>
      <c r="F33" s="6">
        <f t="shared" si="0"/>
        <v>5.744146346983614</v>
      </c>
    </row>
    <row r="34" spans="2:6" ht="12.75">
      <c r="B34" s="3" t="s">
        <v>26</v>
      </c>
      <c r="C34" s="5" t="s">
        <v>27</v>
      </c>
      <c r="D34" s="3">
        <v>24</v>
      </c>
      <c r="E34" s="6">
        <f>SUM(0.18*E33)</f>
        <v>563.2776</v>
      </c>
      <c r="F34" s="6">
        <f t="shared" si="0"/>
        <v>1.0339463424570505</v>
      </c>
    </row>
    <row r="35" spans="2:6" ht="12.75">
      <c r="B35" s="3" t="s">
        <v>28</v>
      </c>
      <c r="C35" s="5" t="s">
        <v>29</v>
      </c>
      <c r="D35" s="3">
        <v>25</v>
      </c>
      <c r="E35" s="6">
        <f>SUM(E33-E34)</f>
        <v>2566.0424000000003</v>
      </c>
      <c r="F35" s="6">
        <f t="shared" si="0"/>
        <v>4.7102000045265635</v>
      </c>
    </row>
    <row r="36" spans="2:6" ht="12.75">
      <c r="B36" s="7" t="str">
        <f>(H25&amp;".")&amp;(IF(ISBLANK(I25),"",I25&amp;"."&amp;IF(ISBLANK(J25),"",J25&amp;"."&amp;IF(ISBLANK(K25),"",K25&amp;"."))))</f>
        <v>8.2.1.</v>
      </c>
      <c r="C36" s="5" t="s">
        <v>30</v>
      </c>
      <c r="D36" s="3">
        <v>26</v>
      </c>
      <c r="E36" s="6">
        <v>0</v>
      </c>
      <c r="F36" s="6">
        <f t="shared" si="0"/>
        <v>0</v>
      </c>
    </row>
    <row r="37" spans="2:6" ht="12.75">
      <c r="B37" s="7" t="str">
        <f>(H26&amp;".")&amp;(IF(ISBLANK(I26),"",I26&amp;"."&amp;IF(ISBLANK(J26),"",J26&amp;"."&amp;IF(ISBLANK(K26),"",K26&amp;"."))))</f>
        <v>8.2.2.</v>
      </c>
      <c r="C37" s="5" t="s">
        <v>31</v>
      </c>
      <c r="D37" s="3">
        <v>27</v>
      </c>
      <c r="E37" s="6">
        <v>0</v>
      </c>
      <c r="F37" s="6">
        <f t="shared" si="0"/>
        <v>0</v>
      </c>
    </row>
    <row r="38" spans="2:6" ht="12.75">
      <c r="B38" s="7" t="str">
        <f>(H27&amp;".")&amp;(IF(ISBLANK(I27),"",I27&amp;"."&amp;IF(ISBLANK(J27),"",J27&amp;"."&amp;IF(ISBLANK(K27),"",K27&amp;"."))))</f>
        <v>8.2.3.</v>
      </c>
      <c r="C38" s="5" t="s">
        <v>32</v>
      </c>
      <c r="D38" s="3">
        <v>28</v>
      </c>
      <c r="E38" s="6">
        <v>2566.04</v>
      </c>
      <c r="F38" s="6">
        <f t="shared" si="0"/>
        <v>4.710195599112214</v>
      </c>
    </row>
    <row r="39" spans="2:6" ht="12.75">
      <c r="B39" s="7" t="str">
        <f>(H28&amp;".")&amp;(IF(ISBLANK(I28),"",I28&amp;"."&amp;IF(ISBLANK(J28),"",J28&amp;"."&amp;IF(ISBLANK(K28),"",K28&amp;"."))))</f>
        <v>8.2.4.</v>
      </c>
      <c r="C39" s="5" t="s">
        <v>33</v>
      </c>
      <c r="D39" s="3">
        <v>29</v>
      </c>
      <c r="E39" s="6">
        <v>0</v>
      </c>
      <c r="F39" s="6">
        <f t="shared" si="0"/>
        <v>0</v>
      </c>
    </row>
    <row r="40" spans="2:8" ht="26.25">
      <c r="B40" s="3">
        <v>9</v>
      </c>
      <c r="C40" s="5" t="s">
        <v>34</v>
      </c>
      <c r="D40" s="3">
        <v>30</v>
      </c>
      <c r="E40" s="6">
        <f>SUM(E31+E33)</f>
        <v>40005.229999999996</v>
      </c>
      <c r="F40" s="6">
        <f t="shared" si="0"/>
        <v>73.43317262687717</v>
      </c>
      <c r="H40">
        <v>40005.235</v>
      </c>
    </row>
    <row r="41" spans="2:6" ht="12.75">
      <c r="B41" s="3">
        <v>10</v>
      </c>
      <c r="C41" s="5" t="s">
        <v>47</v>
      </c>
      <c r="D41" s="3">
        <v>31</v>
      </c>
      <c r="E41" s="3">
        <v>544.78417</v>
      </c>
      <c r="F41" s="3" t="s">
        <v>51</v>
      </c>
    </row>
    <row r="42" spans="2:6" ht="12.75">
      <c r="B42" s="3">
        <v>11</v>
      </c>
      <c r="C42" s="5" t="s">
        <v>39</v>
      </c>
      <c r="D42" s="3">
        <v>32</v>
      </c>
      <c r="E42" s="3" t="s">
        <v>51</v>
      </c>
      <c r="F42" s="6">
        <f>SUM(E40/E41)</f>
        <v>73.43317262687717</v>
      </c>
    </row>
    <row r="43" spans="2:6" ht="12.75">
      <c r="B43" s="3">
        <v>12</v>
      </c>
      <c r="C43" s="5" t="s">
        <v>37</v>
      </c>
      <c r="D43" s="3">
        <v>33</v>
      </c>
      <c r="E43" s="3" t="s">
        <v>51</v>
      </c>
      <c r="F43" s="6">
        <f>SUM(F42*0.2)</f>
        <v>14.686634525375434</v>
      </c>
    </row>
    <row r="44" spans="2:6" ht="12.75">
      <c r="B44" s="3">
        <v>13</v>
      </c>
      <c r="C44" s="5" t="s">
        <v>44</v>
      </c>
      <c r="D44" s="3">
        <v>34</v>
      </c>
      <c r="E44" s="3" t="s">
        <v>51</v>
      </c>
      <c r="F44" s="6">
        <f>SUM(F42:F43)</f>
        <v>88.1198071522526</v>
      </c>
    </row>
    <row r="45" spans="2:6" ht="12.75">
      <c r="B45" s="13"/>
      <c r="C45" s="14"/>
      <c r="D45" s="13"/>
      <c r="E45" s="13"/>
      <c r="F45" s="15"/>
    </row>
    <row r="46" spans="2:6" ht="12.75">
      <c r="B46" s="49" t="s">
        <v>90</v>
      </c>
      <c r="C46" s="50"/>
      <c r="D46" s="31"/>
      <c r="E46" s="32" t="s">
        <v>78</v>
      </c>
      <c r="F46" s="16"/>
    </row>
    <row r="47" spans="2:6" ht="12.75">
      <c r="B47" s="1"/>
      <c r="C47" s="8"/>
      <c r="D47" s="9"/>
      <c r="E47" s="1"/>
      <c r="F47" s="1"/>
    </row>
    <row r="48" spans="2:5" ht="13.5" customHeight="1">
      <c r="B48" s="48" t="s">
        <v>35</v>
      </c>
      <c r="C48" s="48"/>
      <c r="D48" s="10"/>
      <c r="E48" s="12" t="s">
        <v>36</v>
      </c>
    </row>
    <row r="49" spans="2:6" ht="12.75" customHeight="1">
      <c r="B49" s="1"/>
      <c r="C49" s="36"/>
      <c r="D49" s="36"/>
      <c r="E49" s="1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8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</sheetData>
  <sheetProtection/>
  <mergeCells count="13">
    <mergeCell ref="D9:D11"/>
    <mergeCell ref="E9:F10"/>
    <mergeCell ref="B46:C46"/>
    <mergeCell ref="C1:F1"/>
    <mergeCell ref="C2:F2"/>
    <mergeCell ref="C3:F3"/>
    <mergeCell ref="C49:D49"/>
    <mergeCell ref="B48:C48"/>
    <mergeCell ref="B4:F4"/>
    <mergeCell ref="B6:F6"/>
    <mergeCell ref="B7:F7"/>
    <mergeCell ref="B9:B11"/>
    <mergeCell ref="C9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9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51.28125" style="0" customWidth="1"/>
    <col min="4" max="4" width="6.421875" style="0" customWidth="1"/>
    <col min="6" max="6" width="7.7109375" style="0" customWidth="1"/>
    <col min="7" max="10" width="0" style="0" hidden="1" customWidth="1"/>
  </cols>
  <sheetData>
    <row r="1" spans="3:6" ht="12.75">
      <c r="C1" s="44" t="s">
        <v>83</v>
      </c>
      <c r="D1" s="45"/>
      <c r="E1" s="45"/>
      <c r="F1" s="45"/>
    </row>
    <row r="2" spans="3:6" ht="12.75">
      <c r="C2" s="44" t="s">
        <v>64</v>
      </c>
      <c r="D2" s="45"/>
      <c r="E2" s="45"/>
      <c r="F2" s="45"/>
    </row>
    <row r="3" spans="3:6" ht="12.75">
      <c r="C3" s="44" t="s">
        <v>70</v>
      </c>
      <c r="D3" s="45"/>
      <c r="E3" s="45"/>
      <c r="F3" s="45"/>
    </row>
    <row r="5" spans="2:10" ht="15" customHeight="1">
      <c r="B5" s="46" t="s">
        <v>38</v>
      </c>
      <c r="C5" s="47"/>
      <c r="D5" s="47"/>
      <c r="E5" s="47"/>
      <c r="F5" s="47"/>
      <c r="G5" s="1"/>
      <c r="H5">
        <v>1</v>
      </c>
      <c r="I5">
        <v>1</v>
      </c>
      <c r="J5">
        <v>1</v>
      </c>
    </row>
    <row r="6" spans="2:10" ht="12.75">
      <c r="B6" s="1"/>
      <c r="C6" s="1"/>
      <c r="D6" s="1"/>
      <c r="E6" s="1"/>
      <c r="F6" s="1"/>
      <c r="G6" s="1"/>
      <c r="H6">
        <v>1</v>
      </c>
      <c r="I6">
        <v>1</v>
      </c>
      <c r="J6">
        <v>2</v>
      </c>
    </row>
    <row r="7" spans="2:10" ht="12.75">
      <c r="B7" s="1"/>
      <c r="C7" s="41" t="s">
        <v>49</v>
      </c>
      <c r="D7" s="51"/>
      <c r="E7" s="51"/>
      <c r="F7" s="51"/>
      <c r="G7" s="1"/>
      <c r="H7">
        <v>1</v>
      </c>
      <c r="I7">
        <v>1</v>
      </c>
      <c r="J7">
        <v>3</v>
      </c>
    </row>
    <row r="8" spans="2:10" ht="25.5" customHeight="1">
      <c r="B8" s="43" t="s">
        <v>55</v>
      </c>
      <c r="C8" s="42"/>
      <c r="D8" s="42"/>
      <c r="E8" s="42"/>
      <c r="F8" s="42"/>
      <c r="G8" s="1"/>
      <c r="H8">
        <v>1</v>
      </c>
      <c r="I8">
        <v>1</v>
      </c>
      <c r="J8">
        <v>4</v>
      </c>
    </row>
    <row r="9" spans="2:10" ht="12.75">
      <c r="B9" s="1"/>
      <c r="C9" s="1"/>
      <c r="D9" s="1"/>
      <c r="E9" s="1"/>
      <c r="F9" s="1"/>
      <c r="G9" s="1"/>
      <c r="H9">
        <v>1</v>
      </c>
      <c r="I9">
        <v>1</v>
      </c>
      <c r="J9">
        <v>5</v>
      </c>
    </row>
    <row r="10" spans="2:10" ht="12.75" customHeight="1">
      <c r="B10" s="35" t="s">
        <v>0</v>
      </c>
      <c r="C10" s="35" t="s">
        <v>1</v>
      </c>
      <c r="D10" s="35" t="s">
        <v>2</v>
      </c>
      <c r="E10" s="35" t="s">
        <v>87</v>
      </c>
      <c r="F10" s="35"/>
      <c r="G10" s="1"/>
      <c r="H10">
        <v>1</v>
      </c>
      <c r="I10">
        <v>1</v>
      </c>
      <c r="J10">
        <v>6</v>
      </c>
    </row>
    <row r="11" spans="2:7" ht="12.75" customHeight="1">
      <c r="B11" s="40"/>
      <c r="C11" s="35"/>
      <c r="D11" s="35"/>
      <c r="E11" s="35"/>
      <c r="F11" s="35"/>
      <c r="G11" s="1"/>
    </row>
    <row r="12" spans="2:7" ht="26.25">
      <c r="B12" s="40"/>
      <c r="C12" s="35"/>
      <c r="D12" s="35"/>
      <c r="E12" s="2" t="s">
        <v>3</v>
      </c>
      <c r="F12" s="2" t="s">
        <v>4</v>
      </c>
      <c r="G12" s="1"/>
    </row>
    <row r="13" spans="2:10" ht="12.75"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"/>
      <c r="H13" s="4">
        <v>1</v>
      </c>
      <c r="I13" s="4">
        <v>3</v>
      </c>
      <c r="J13" s="4">
        <v>1</v>
      </c>
    </row>
    <row r="14" spans="2:10" ht="12.75">
      <c r="B14" s="3">
        <v>1</v>
      </c>
      <c r="C14" s="5" t="s">
        <v>5</v>
      </c>
      <c r="D14" s="3">
        <v>1</v>
      </c>
      <c r="E14" s="6">
        <f>SUM(E15+E22+E23+E27)</f>
        <v>7788.34</v>
      </c>
      <c r="F14" s="6">
        <v>280.83</v>
      </c>
      <c r="G14" s="1"/>
      <c r="H14" s="4">
        <v>1</v>
      </c>
      <c r="I14" s="4">
        <v>3</v>
      </c>
      <c r="J14" s="4">
        <v>2</v>
      </c>
    </row>
    <row r="15" spans="2:10" ht="12.75">
      <c r="B15" s="3" t="s">
        <v>6</v>
      </c>
      <c r="C15" s="5" t="s">
        <v>7</v>
      </c>
      <c r="D15" s="3">
        <v>2</v>
      </c>
      <c r="E15" s="6">
        <f>SUM(E16+E17+E18+E19+E20+E21)</f>
        <v>1073.67</v>
      </c>
      <c r="F15" s="6">
        <f>SUM(E15/$E$42)+0.006</f>
        <v>38.720527818843976</v>
      </c>
      <c r="G15" s="1"/>
      <c r="H15" s="4">
        <v>1</v>
      </c>
      <c r="I15" s="4">
        <v>3</v>
      </c>
      <c r="J15" s="4">
        <v>3</v>
      </c>
    </row>
    <row r="16" spans="2:7" ht="12.75">
      <c r="B16" s="7" t="str">
        <f aca="true" t="shared" si="0" ref="B16:B21">(H5&amp;".")&amp;(IF(ISBLANK(I5),"",I5&amp;"."&amp;IF(ISBLANK(J5),"",J5&amp;"."&amp;IF(ISBLANK(K5),"",K5&amp;"."))))</f>
        <v>1.1.1.</v>
      </c>
      <c r="C16" s="5" t="s">
        <v>8</v>
      </c>
      <c r="D16" s="3">
        <v>3</v>
      </c>
      <c r="E16" s="6">
        <v>782.74</v>
      </c>
      <c r="F16" s="6">
        <f aca="true" t="shared" si="1" ref="F16:F40">SUM(E16/$E$42)</f>
        <v>28.22413730934266</v>
      </c>
      <c r="G16" s="1"/>
    </row>
    <row r="17" spans="2:7" ht="12.75">
      <c r="B17" s="7" t="str">
        <f t="shared" si="0"/>
        <v>1.1.2.</v>
      </c>
      <c r="C17" s="5" t="s">
        <v>9</v>
      </c>
      <c r="D17" s="3">
        <v>4</v>
      </c>
      <c r="E17" s="6">
        <v>224.33</v>
      </c>
      <c r="F17" s="6">
        <f t="shared" si="1"/>
        <v>8.088919337972813</v>
      </c>
      <c r="G17" s="1"/>
    </row>
    <row r="18" spans="2:7" ht="12.75">
      <c r="B18" s="7" t="str">
        <f t="shared" si="0"/>
        <v>1.1.3.</v>
      </c>
      <c r="C18" s="5" t="s">
        <v>10</v>
      </c>
      <c r="D18" s="3">
        <v>5</v>
      </c>
      <c r="E18" s="6">
        <v>0</v>
      </c>
      <c r="F18" s="6">
        <f t="shared" si="1"/>
        <v>0</v>
      </c>
      <c r="G18" s="1"/>
    </row>
    <row r="19" spans="2:7" ht="12.75">
      <c r="B19" s="7" t="str">
        <f t="shared" si="0"/>
        <v>1.1.4.</v>
      </c>
      <c r="C19" s="5" t="s">
        <v>40</v>
      </c>
      <c r="D19" s="3">
        <v>6</v>
      </c>
      <c r="E19" s="6">
        <v>0</v>
      </c>
      <c r="F19" s="6">
        <f t="shared" si="1"/>
        <v>0</v>
      </c>
      <c r="G19" s="1"/>
    </row>
    <row r="20" spans="2:7" ht="26.25">
      <c r="B20" s="7" t="str">
        <f t="shared" si="0"/>
        <v>1.1.5.</v>
      </c>
      <c r="C20" s="5" t="s">
        <v>41</v>
      </c>
      <c r="D20" s="3">
        <v>7</v>
      </c>
      <c r="E20" s="6">
        <v>0</v>
      </c>
      <c r="F20" s="6">
        <f t="shared" si="1"/>
        <v>0</v>
      </c>
      <c r="G20" s="1"/>
    </row>
    <row r="21" spans="2:7" ht="12.75">
      <c r="B21" s="7" t="str">
        <f t="shared" si="0"/>
        <v>1.1.6.</v>
      </c>
      <c r="C21" s="5" t="s">
        <v>11</v>
      </c>
      <c r="D21" s="3">
        <v>8</v>
      </c>
      <c r="E21" s="6">
        <f>53.1+13.5</f>
        <v>66.6</v>
      </c>
      <c r="F21" s="6">
        <v>2.41</v>
      </c>
      <c r="G21" s="1"/>
    </row>
    <row r="22" spans="2:7" ht="12.75">
      <c r="B22" s="3" t="s">
        <v>12</v>
      </c>
      <c r="C22" s="5" t="s">
        <v>13</v>
      </c>
      <c r="D22" s="3">
        <v>9</v>
      </c>
      <c r="E22" s="6">
        <v>4000.01</v>
      </c>
      <c r="F22" s="6">
        <f t="shared" si="1"/>
        <v>144.23286337576172</v>
      </c>
      <c r="G22" s="1"/>
    </row>
    <row r="23" spans="2:7" ht="12.75">
      <c r="B23" s="3" t="s">
        <v>14</v>
      </c>
      <c r="C23" s="5" t="s">
        <v>15</v>
      </c>
      <c r="D23" s="3">
        <v>10</v>
      </c>
      <c r="E23" s="6">
        <f>SUM(E24+E25+E26)</f>
        <v>1550.3899999999999</v>
      </c>
      <c r="F23" s="6">
        <f t="shared" si="1"/>
        <v>55.904157501893046</v>
      </c>
      <c r="G23" s="1"/>
    </row>
    <row r="24" spans="2:10" ht="26.25">
      <c r="B24" s="7" t="str">
        <f>(H13&amp;".")&amp;(IF(ISBLANK(I13),"",I13&amp;"."&amp;IF(ISBLANK(J13),"",J13&amp;"."&amp;IF(ISBLANK(K13),"",K13&amp;"."))))</f>
        <v>1.3.1.</v>
      </c>
      <c r="C24" s="5" t="s">
        <v>16</v>
      </c>
      <c r="D24" s="3">
        <v>11</v>
      </c>
      <c r="E24" s="6">
        <v>880</v>
      </c>
      <c r="F24" s="6">
        <f t="shared" si="1"/>
        <v>31.731150614791044</v>
      </c>
      <c r="G24" s="1"/>
      <c r="H24" s="4">
        <v>1</v>
      </c>
      <c r="I24" s="4">
        <v>3</v>
      </c>
      <c r="J24" s="4">
        <v>3</v>
      </c>
    </row>
    <row r="25" spans="2:10" ht="26.25">
      <c r="B25" s="7" t="str">
        <f>(H14&amp;".")&amp;(IF(ISBLANK(I14),"",I14&amp;"."&amp;IF(ISBLANK(J14),"",J14&amp;"."&amp;IF(ISBLANK(K14),"",K14&amp;"."))))</f>
        <v>1.3.2.</v>
      </c>
      <c r="C25" s="5" t="s">
        <v>17</v>
      </c>
      <c r="D25" s="3">
        <v>12</v>
      </c>
      <c r="E25" s="6">
        <v>670.39</v>
      </c>
      <c r="F25" s="6">
        <f t="shared" si="1"/>
        <v>24.17300688710201</v>
      </c>
      <c r="G25" s="1"/>
      <c r="H25" s="4">
        <v>1</v>
      </c>
      <c r="I25" s="4">
        <v>3</v>
      </c>
      <c r="J25" s="4">
        <v>3</v>
      </c>
    </row>
    <row r="26" spans="2:10" ht="12.75">
      <c r="B26" s="7" t="str">
        <f>(H15&amp;".")&amp;(IF(ISBLANK(I15),"",I15&amp;"."&amp;IF(ISBLANK(J15),"",J15&amp;"."&amp;IF(ISBLANK(K15),"",K15&amp;"."))))</f>
        <v>1.3.3.</v>
      </c>
      <c r="C26" s="5" t="s">
        <v>18</v>
      </c>
      <c r="D26" s="3">
        <v>15</v>
      </c>
      <c r="E26" s="6">
        <v>0</v>
      </c>
      <c r="F26" s="6">
        <f t="shared" si="1"/>
        <v>0</v>
      </c>
      <c r="G26" s="1"/>
      <c r="H26" s="4">
        <v>8</v>
      </c>
      <c r="I26" s="4">
        <v>2</v>
      </c>
      <c r="J26" s="4">
        <v>1</v>
      </c>
    </row>
    <row r="27" spans="2:10" ht="12.75">
      <c r="B27" s="3" t="s">
        <v>19</v>
      </c>
      <c r="C27" s="5" t="s">
        <v>20</v>
      </c>
      <c r="D27" s="3">
        <v>16</v>
      </c>
      <c r="E27" s="6">
        <v>1164.27</v>
      </c>
      <c r="F27" s="6">
        <f t="shared" si="1"/>
        <v>41.98139400713951</v>
      </c>
      <c r="G27" s="1"/>
      <c r="H27" s="4">
        <v>8</v>
      </c>
      <c r="I27" s="4">
        <v>2</v>
      </c>
      <c r="J27" s="4">
        <v>2</v>
      </c>
    </row>
    <row r="28" spans="2:10" ht="12.75">
      <c r="B28" s="3">
        <v>2</v>
      </c>
      <c r="C28" s="5" t="s">
        <v>21</v>
      </c>
      <c r="D28" s="3">
        <v>17</v>
      </c>
      <c r="E28" s="6">
        <v>1043.23</v>
      </c>
      <c r="F28" s="6">
        <f t="shared" si="1"/>
        <v>37.616918472577794</v>
      </c>
      <c r="G28" s="1"/>
      <c r="H28" s="4">
        <v>8</v>
      </c>
      <c r="I28" s="4">
        <v>2</v>
      </c>
      <c r="J28" s="4">
        <v>3</v>
      </c>
    </row>
    <row r="29" spans="2:10" ht="12.75">
      <c r="B29" s="3">
        <v>3</v>
      </c>
      <c r="C29" s="5" t="s">
        <v>22</v>
      </c>
      <c r="D29" s="3">
        <v>18</v>
      </c>
      <c r="E29" s="6">
        <v>310.95</v>
      </c>
      <c r="F29" s="6">
        <f t="shared" si="1"/>
        <v>11.212274185987813</v>
      </c>
      <c r="G29" s="1"/>
      <c r="H29" s="4">
        <v>8</v>
      </c>
      <c r="I29" s="4">
        <v>2</v>
      </c>
      <c r="J29" s="4">
        <v>4</v>
      </c>
    </row>
    <row r="30" spans="2:7" ht="12.75">
      <c r="B30" s="3">
        <v>4</v>
      </c>
      <c r="C30" s="5" t="s">
        <v>23</v>
      </c>
      <c r="D30" s="3">
        <v>19</v>
      </c>
      <c r="E30" s="6">
        <v>0</v>
      </c>
      <c r="F30" s="6">
        <f t="shared" si="1"/>
        <v>0</v>
      </c>
      <c r="G30" s="1"/>
    </row>
    <row r="31" spans="2:7" ht="12.75">
      <c r="B31" s="3">
        <v>5</v>
      </c>
      <c r="C31" s="5" t="s">
        <v>24</v>
      </c>
      <c r="D31" s="3">
        <v>20</v>
      </c>
      <c r="E31" s="6">
        <v>314.11</v>
      </c>
      <c r="F31" s="6">
        <f t="shared" si="1"/>
        <v>11.326217863195472</v>
      </c>
      <c r="G31" s="1"/>
    </row>
    <row r="32" spans="2:7" ht="12.75">
      <c r="B32" s="3">
        <v>6</v>
      </c>
      <c r="C32" s="5" t="s">
        <v>42</v>
      </c>
      <c r="D32" s="3">
        <v>21</v>
      </c>
      <c r="E32" s="6">
        <f>SUM(E14+E28+E29+E30+E31)</f>
        <v>9456.630000000001</v>
      </c>
      <c r="F32" s="6">
        <f t="shared" si="1"/>
        <v>340.98835322539935</v>
      </c>
      <c r="G32" s="1"/>
    </row>
    <row r="33" spans="2:7" ht="12.75">
      <c r="B33" s="3">
        <v>7</v>
      </c>
      <c r="C33" s="5" t="s">
        <v>25</v>
      </c>
      <c r="D33" s="3">
        <v>22</v>
      </c>
      <c r="E33" s="6">
        <v>0</v>
      </c>
      <c r="F33" s="6">
        <f t="shared" si="1"/>
        <v>0</v>
      </c>
      <c r="G33" s="1"/>
    </row>
    <row r="34" spans="2:7" ht="12.75">
      <c r="B34" s="3">
        <v>8</v>
      </c>
      <c r="C34" s="5" t="s">
        <v>43</v>
      </c>
      <c r="D34" s="3">
        <v>23</v>
      </c>
      <c r="E34" s="6">
        <v>750</v>
      </c>
      <c r="F34" s="6">
        <f t="shared" si="1"/>
        <v>27.04359427396964</v>
      </c>
      <c r="G34" s="1"/>
    </row>
    <row r="35" spans="2:7" ht="12.75">
      <c r="B35" s="3" t="s">
        <v>26</v>
      </c>
      <c r="C35" s="5" t="s">
        <v>27</v>
      </c>
      <c r="D35" s="3">
        <v>24</v>
      </c>
      <c r="E35" s="6">
        <f>SUM(0.18*E34)</f>
        <v>135</v>
      </c>
      <c r="F35" s="6">
        <f t="shared" si="1"/>
        <v>4.8678469693145345</v>
      </c>
      <c r="G35" s="1"/>
    </row>
    <row r="36" spans="2:7" ht="12.75">
      <c r="B36" s="3" t="s">
        <v>28</v>
      </c>
      <c r="C36" s="5" t="s">
        <v>29</v>
      </c>
      <c r="D36" s="3">
        <v>25</v>
      </c>
      <c r="E36" s="6">
        <f>SUM(E34-E35)</f>
        <v>615</v>
      </c>
      <c r="F36" s="6">
        <v>22.17</v>
      </c>
      <c r="G36" s="1"/>
    </row>
    <row r="37" spans="2:7" ht="12.75">
      <c r="B37" s="7" t="str">
        <f>(H26&amp;".")&amp;(IF(ISBLANK(I26),"",I26&amp;"."&amp;IF(ISBLANK(J26),"",J26&amp;"."&amp;IF(ISBLANK(K26),"",K26&amp;"."))))</f>
        <v>8.2.1.</v>
      </c>
      <c r="C37" s="5" t="s">
        <v>30</v>
      </c>
      <c r="D37" s="3">
        <v>26</v>
      </c>
      <c r="E37" s="6">
        <v>0</v>
      </c>
      <c r="F37" s="6">
        <f t="shared" si="1"/>
        <v>0</v>
      </c>
      <c r="G37" s="1"/>
    </row>
    <row r="38" spans="2:7" ht="12.75">
      <c r="B38" s="7" t="str">
        <f>(H27&amp;".")&amp;(IF(ISBLANK(I27),"",I27&amp;"."&amp;IF(ISBLANK(J27),"",J27&amp;"."&amp;IF(ISBLANK(K27),"",K27&amp;"."))))</f>
        <v>8.2.2.</v>
      </c>
      <c r="C38" s="5" t="s">
        <v>31</v>
      </c>
      <c r="D38" s="3">
        <v>27</v>
      </c>
      <c r="E38" s="6">
        <v>0</v>
      </c>
      <c r="F38" s="6">
        <f t="shared" si="1"/>
        <v>0</v>
      </c>
      <c r="G38" s="1"/>
    </row>
    <row r="39" spans="2:7" ht="12.75">
      <c r="B39" s="7" t="str">
        <f>(H28&amp;".")&amp;(IF(ISBLANK(I28),"",I28&amp;"."&amp;IF(ISBLANK(J28),"",J28&amp;"."&amp;IF(ISBLANK(K28),"",K28&amp;"."))))</f>
        <v>8.2.3.</v>
      </c>
      <c r="C39" s="5" t="s">
        <v>32</v>
      </c>
      <c r="D39" s="3">
        <v>28</v>
      </c>
      <c r="E39" s="6">
        <v>615</v>
      </c>
      <c r="F39" s="6">
        <v>22.17</v>
      </c>
      <c r="G39" s="1"/>
    </row>
    <row r="40" spans="2:7" ht="12.75">
      <c r="B40" s="7" t="str">
        <f>(H29&amp;".")&amp;(IF(ISBLANK(I29),"",I29&amp;"."&amp;IF(ISBLANK(J29),"",J29&amp;"."&amp;IF(ISBLANK(K29),"",K29&amp;"."))))</f>
        <v>8.2.4.</v>
      </c>
      <c r="C40" s="5" t="s">
        <v>33</v>
      </c>
      <c r="D40" s="3">
        <v>29</v>
      </c>
      <c r="E40" s="6">
        <v>0</v>
      </c>
      <c r="F40" s="6">
        <f t="shared" si="1"/>
        <v>0</v>
      </c>
      <c r="G40" s="1"/>
    </row>
    <row r="41" spans="2:7" ht="26.25">
      <c r="B41" s="3">
        <v>9</v>
      </c>
      <c r="C41" s="5" t="s">
        <v>34</v>
      </c>
      <c r="D41" s="3">
        <v>30</v>
      </c>
      <c r="E41" s="6">
        <f>SUM(E32+E34)</f>
        <v>10206.630000000001</v>
      </c>
      <c r="F41" s="6">
        <f>SUM(E41/$E$42)</f>
        <v>368.03194749936904</v>
      </c>
      <c r="G41" s="1"/>
    </row>
    <row r="42" spans="2:7" ht="12.75">
      <c r="B42" s="3">
        <v>10</v>
      </c>
      <c r="C42" s="5" t="s">
        <v>47</v>
      </c>
      <c r="D42" s="3">
        <v>31</v>
      </c>
      <c r="E42" s="17">
        <v>27.733</v>
      </c>
      <c r="F42" s="3" t="s">
        <v>51</v>
      </c>
      <c r="G42" s="1"/>
    </row>
    <row r="43" spans="2:7" ht="12.75">
      <c r="B43" s="3">
        <v>11</v>
      </c>
      <c r="C43" s="5" t="s">
        <v>39</v>
      </c>
      <c r="D43" s="3">
        <v>32</v>
      </c>
      <c r="E43" s="3" t="s">
        <v>51</v>
      </c>
      <c r="F43" s="6">
        <f>SUM(E41/E42)</f>
        <v>368.03194749936904</v>
      </c>
      <c r="G43" s="1"/>
    </row>
    <row r="44" spans="2:6" ht="12.75">
      <c r="B44" s="3">
        <v>12</v>
      </c>
      <c r="C44" s="5" t="s">
        <v>37</v>
      </c>
      <c r="D44" s="3">
        <v>33</v>
      </c>
      <c r="E44" s="3" t="s">
        <v>51</v>
      </c>
      <c r="F44" s="6">
        <f>SUM(F43*0.2)</f>
        <v>73.60638949987381</v>
      </c>
    </row>
    <row r="45" spans="2:6" ht="12.75">
      <c r="B45" s="3">
        <v>13</v>
      </c>
      <c r="C45" s="5" t="s">
        <v>44</v>
      </c>
      <c r="D45" s="3">
        <v>34</v>
      </c>
      <c r="E45" s="3" t="s">
        <v>51</v>
      </c>
      <c r="F45" s="6">
        <f>SUM(F43:F44)</f>
        <v>441.6383369992428</v>
      </c>
    </row>
    <row r="46" spans="2:6" ht="12.75">
      <c r="B46" s="13"/>
      <c r="C46" s="14"/>
      <c r="D46" s="13"/>
      <c r="E46" s="13"/>
      <c r="F46" s="15"/>
    </row>
    <row r="47" spans="2:6" ht="12.75">
      <c r="B47" s="49" t="s">
        <v>90</v>
      </c>
      <c r="C47" s="50"/>
      <c r="D47" s="31"/>
      <c r="E47" s="32" t="s">
        <v>78</v>
      </c>
      <c r="F47" s="15"/>
    </row>
    <row r="49" spans="2:5" ht="13.5">
      <c r="B49" s="48" t="s">
        <v>35</v>
      </c>
      <c r="C49" s="48"/>
      <c r="D49" s="10"/>
      <c r="E49" s="12" t="s">
        <v>36</v>
      </c>
    </row>
  </sheetData>
  <sheetProtection/>
  <mergeCells count="12">
    <mergeCell ref="C1:F1"/>
    <mergeCell ref="C2:F2"/>
    <mergeCell ref="C3:F3"/>
    <mergeCell ref="B47:C47"/>
    <mergeCell ref="B49:C49"/>
    <mergeCell ref="D10:D12"/>
    <mergeCell ref="E10:F11"/>
    <mergeCell ref="B5:F5"/>
    <mergeCell ref="B8:F8"/>
    <mergeCell ref="C7:F7"/>
    <mergeCell ref="B10:B12"/>
    <mergeCell ref="C10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1"/>
  <sheetViews>
    <sheetView zoomScalePageLayoutView="0" workbookViewId="0" topLeftCell="A37">
      <selection activeCell="L43" sqref="L43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49.8515625" style="0" customWidth="1"/>
    <col min="4" max="4" width="5.57421875" style="0" customWidth="1"/>
    <col min="6" max="6" width="8.00390625" style="0" customWidth="1"/>
    <col min="7" max="11" width="0" style="0" hidden="1" customWidth="1"/>
  </cols>
  <sheetData>
    <row r="1" spans="3:6" ht="12.75">
      <c r="C1" s="44" t="s">
        <v>84</v>
      </c>
      <c r="D1" s="45"/>
      <c r="E1" s="45"/>
      <c r="F1" s="45"/>
    </row>
    <row r="2" spans="3:6" ht="12.75">
      <c r="C2" s="44" t="s">
        <v>64</v>
      </c>
      <c r="D2" s="45"/>
      <c r="E2" s="45"/>
      <c r="F2" s="45"/>
    </row>
    <row r="3" spans="3:11" ht="12.75">
      <c r="C3" s="44" t="s">
        <v>70</v>
      </c>
      <c r="D3" s="45"/>
      <c r="E3" s="45"/>
      <c r="F3" s="45"/>
      <c r="K3" s="20" t="s">
        <v>48</v>
      </c>
    </row>
    <row r="5" spans="2:10" ht="21.75" customHeight="1">
      <c r="B5" s="46" t="s">
        <v>38</v>
      </c>
      <c r="C5" s="47"/>
      <c r="D5" s="47"/>
      <c r="E5" s="47"/>
      <c r="F5" s="47"/>
      <c r="G5" s="1"/>
      <c r="H5">
        <v>1</v>
      </c>
      <c r="I5">
        <v>1</v>
      </c>
      <c r="J5">
        <v>1</v>
      </c>
    </row>
    <row r="6" spans="2:10" ht="12.75">
      <c r="B6" s="41" t="s">
        <v>49</v>
      </c>
      <c r="C6" s="47"/>
      <c r="D6" s="47"/>
      <c r="E6" s="47"/>
      <c r="F6" s="47"/>
      <c r="G6" s="1"/>
      <c r="H6">
        <v>1</v>
      </c>
      <c r="I6">
        <v>1</v>
      </c>
      <c r="J6">
        <v>3</v>
      </c>
    </row>
    <row r="7" spans="2:10" ht="15" customHeight="1">
      <c r="B7" s="43" t="s">
        <v>54</v>
      </c>
      <c r="C7" s="47"/>
      <c r="D7" s="47"/>
      <c r="E7" s="47"/>
      <c r="F7" s="47"/>
      <c r="G7" s="1"/>
      <c r="H7">
        <v>1</v>
      </c>
      <c r="I7">
        <v>1</v>
      </c>
      <c r="J7">
        <v>4</v>
      </c>
    </row>
    <row r="8" spans="2:10" ht="12.75">
      <c r="B8" s="1"/>
      <c r="C8" s="1"/>
      <c r="D8" s="1"/>
      <c r="E8" s="1"/>
      <c r="F8" s="1"/>
      <c r="G8" s="1"/>
      <c r="H8">
        <v>1</v>
      </c>
      <c r="I8">
        <v>1</v>
      </c>
      <c r="J8">
        <v>5</v>
      </c>
    </row>
    <row r="9" spans="2:10" ht="12.75" customHeight="1">
      <c r="B9" s="35" t="s">
        <v>0</v>
      </c>
      <c r="C9" s="35" t="s">
        <v>1</v>
      </c>
      <c r="D9" s="35" t="s">
        <v>2</v>
      </c>
      <c r="E9" s="35" t="s">
        <v>87</v>
      </c>
      <c r="F9" s="35"/>
      <c r="G9" s="1"/>
      <c r="H9">
        <v>1</v>
      </c>
      <c r="I9">
        <v>1</v>
      </c>
      <c r="J9">
        <v>6</v>
      </c>
    </row>
    <row r="10" spans="2:7" ht="25.5" customHeight="1">
      <c r="B10" s="40"/>
      <c r="C10" s="35"/>
      <c r="D10" s="35"/>
      <c r="E10" s="35"/>
      <c r="F10" s="35"/>
      <c r="G10" s="1"/>
    </row>
    <row r="11" spans="2:7" ht="26.25">
      <c r="B11" s="40"/>
      <c r="C11" s="35"/>
      <c r="D11" s="35"/>
      <c r="E11" s="2" t="s">
        <v>3</v>
      </c>
      <c r="F11" s="2" t="s">
        <v>4</v>
      </c>
      <c r="G11" s="1"/>
    </row>
    <row r="12" spans="2:10" ht="12.75"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"/>
      <c r="H12" s="4">
        <v>1</v>
      </c>
      <c r="I12" s="4">
        <v>3</v>
      </c>
      <c r="J12" s="4">
        <v>1</v>
      </c>
    </row>
    <row r="13" spans="2:10" ht="12.75">
      <c r="B13" s="3">
        <v>1</v>
      </c>
      <c r="C13" s="5" t="s">
        <v>5</v>
      </c>
      <c r="D13" s="3">
        <v>1</v>
      </c>
      <c r="E13" s="6">
        <f>SUM(E14+E21+E22+E26)</f>
        <v>7788.34</v>
      </c>
      <c r="F13" s="6">
        <v>280.83</v>
      </c>
      <c r="G13" s="1"/>
      <c r="H13" s="4">
        <v>1</v>
      </c>
      <c r="I13" s="4">
        <v>3</v>
      </c>
      <c r="J13" s="4">
        <v>2</v>
      </c>
    </row>
    <row r="14" spans="2:10" ht="12.75">
      <c r="B14" s="3" t="s">
        <v>6</v>
      </c>
      <c r="C14" s="5" t="s">
        <v>7</v>
      </c>
      <c r="D14" s="3">
        <v>2</v>
      </c>
      <c r="E14" s="6">
        <f>SUM(E15+E16+E17+E18+E19+E20)</f>
        <v>1073.67</v>
      </c>
      <c r="F14" s="6">
        <f>SUM(E14/$E$41)+0.006</f>
        <v>38.720527818843976</v>
      </c>
      <c r="G14" s="1"/>
      <c r="H14" s="4">
        <v>1</v>
      </c>
      <c r="I14" s="4">
        <v>3</v>
      </c>
      <c r="J14" s="4">
        <v>3</v>
      </c>
    </row>
    <row r="15" spans="2:7" ht="12.75">
      <c r="B15" s="7" t="str">
        <f>(H5&amp;".")&amp;(IF(ISBLANK(I5),"",I5&amp;"."&amp;IF(ISBLANK(J5),"",J5&amp;"."&amp;IF(ISBLANK(K5),"",K5&amp;"."))))</f>
        <v>1.1.1.</v>
      </c>
      <c r="C15" s="5" t="s">
        <v>8</v>
      </c>
      <c r="D15" s="3">
        <v>3</v>
      </c>
      <c r="E15" s="6">
        <v>782.74</v>
      </c>
      <c r="F15" s="6">
        <f aca="true" t="shared" si="0" ref="F15:F40">SUM(E15/$E$41)</f>
        <v>28.22413730934266</v>
      </c>
      <c r="G15" s="1"/>
    </row>
    <row r="16" spans="2:7" ht="12.75">
      <c r="B16" s="7" t="s">
        <v>88</v>
      </c>
      <c r="C16" s="5" t="s">
        <v>9</v>
      </c>
      <c r="D16" s="3">
        <v>4</v>
      </c>
      <c r="E16" s="6">
        <v>224.33</v>
      </c>
      <c r="F16" s="6">
        <f t="shared" si="0"/>
        <v>8.088919337972813</v>
      </c>
      <c r="G16" s="1"/>
    </row>
    <row r="17" spans="2:7" ht="12.75">
      <c r="B17" s="7" t="str">
        <f>(H6&amp;".")&amp;(IF(ISBLANK(I6),"",I6&amp;"."&amp;IF(ISBLANK(J6),"",J6&amp;"."&amp;IF(ISBLANK(K6),"",K6&amp;"."))))</f>
        <v>1.1.3.</v>
      </c>
      <c r="C17" s="5" t="s">
        <v>10</v>
      </c>
      <c r="D17" s="3">
        <v>5</v>
      </c>
      <c r="E17" s="6">
        <v>0</v>
      </c>
      <c r="F17" s="6">
        <f t="shared" si="0"/>
        <v>0</v>
      </c>
      <c r="G17" s="1"/>
    </row>
    <row r="18" spans="2:7" ht="12.75">
      <c r="B18" s="7" t="str">
        <f>(H7&amp;".")&amp;(IF(ISBLANK(I7),"",I7&amp;"."&amp;IF(ISBLANK(J7),"",J7&amp;"."&amp;IF(ISBLANK(K7),"",K7&amp;"."))))</f>
        <v>1.1.4.</v>
      </c>
      <c r="C18" s="5" t="s">
        <v>40</v>
      </c>
      <c r="D18" s="3">
        <v>6</v>
      </c>
      <c r="E18" s="6">
        <v>0</v>
      </c>
      <c r="F18" s="6">
        <f t="shared" si="0"/>
        <v>0</v>
      </c>
      <c r="G18" s="1"/>
    </row>
    <row r="19" spans="2:7" ht="26.25">
      <c r="B19" s="7" t="str">
        <f>(H8&amp;".")&amp;(IF(ISBLANK(I8),"",I8&amp;"."&amp;IF(ISBLANK(J8),"",J8&amp;"."&amp;IF(ISBLANK(K8),"",K8&amp;"."))))</f>
        <v>1.1.5.</v>
      </c>
      <c r="C19" s="5" t="s">
        <v>41</v>
      </c>
      <c r="D19" s="3">
        <v>7</v>
      </c>
      <c r="E19" s="6">
        <v>0</v>
      </c>
      <c r="F19" s="6">
        <f t="shared" si="0"/>
        <v>0</v>
      </c>
      <c r="G19" s="1"/>
    </row>
    <row r="20" spans="2:7" ht="12.75">
      <c r="B20" s="7" t="str">
        <f>(H9&amp;".")&amp;(IF(ISBLANK(I9),"",I9&amp;"."&amp;IF(ISBLANK(J9),"",J9&amp;"."&amp;IF(ISBLANK(K9),"",K9&amp;"."))))</f>
        <v>1.1.6.</v>
      </c>
      <c r="C20" s="5" t="s">
        <v>11</v>
      </c>
      <c r="D20" s="3">
        <v>8</v>
      </c>
      <c r="E20" s="6">
        <f>53.1+13.5</f>
        <v>66.6</v>
      </c>
      <c r="F20" s="6">
        <f>SUM(E20/$E$41)+0.006</f>
        <v>2.4074711715285035</v>
      </c>
      <c r="G20" s="1"/>
    </row>
    <row r="21" spans="2:7" ht="12.75">
      <c r="B21" s="3" t="s">
        <v>12</v>
      </c>
      <c r="C21" s="5" t="s">
        <v>13</v>
      </c>
      <c r="D21" s="3">
        <v>9</v>
      </c>
      <c r="E21" s="6">
        <v>4000.01</v>
      </c>
      <c r="F21" s="6">
        <f t="shared" si="0"/>
        <v>144.23286337576172</v>
      </c>
      <c r="G21" s="1"/>
    </row>
    <row r="22" spans="2:7" ht="12.75">
      <c r="B22" s="3" t="s">
        <v>14</v>
      </c>
      <c r="C22" s="5" t="s">
        <v>15</v>
      </c>
      <c r="D22" s="3">
        <v>10</v>
      </c>
      <c r="E22" s="6">
        <f>SUM(E23+E24+E25)</f>
        <v>1550.3899999999999</v>
      </c>
      <c r="F22" s="6">
        <f t="shared" si="0"/>
        <v>55.904157501893046</v>
      </c>
      <c r="G22" s="1"/>
    </row>
    <row r="23" spans="2:10" ht="26.25">
      <c r="B23" s="7" t="str">
        <f>(H12&amp;".")&amp;(IF(ISBLANK(I12),"",I12&amp;"."&amp;IF(ISBLANK(J12),"",J12&amp;"."&amp;IF(ISBLANK(K12),"",K12&amp;"."))))</f>
        <v>1.3.1.</v>
      </c>
      <c r="C23" s="5" t="s">
        <v>16</v>
      </c>
      <c r="D23" s="3">
        <v>11</v>
      </c>
      <c r="E23" s="6">
        <v>880</v>
      </c>
      <c r="F23" s="6">
        <f t="shared" si="0"/>
        <v>31.731150614791044</v>
      </c>
      <c r="G23" s="1"/>
      <c r="H23" s="4">
        <v>1</v>
      </c>
      <c r="I23" s="4">
        <v>3</v>
      </c>
      <c r="J23" s="4">
        <v>3</v>
      </c>
    </row>
    <row r="24" spans="2:10" ht="26.25">
      <c r="B24" s="7" t="str">
        <f>(H13&amp;".")&amp;(IF(ISBLANK(I13),"",I13&amp;"."&amp;IF(ISBLANK(J13),"",J13&amp;"."&amp;IF(ISBLANK(K13),"",K13&amp;"."))))</f>
        <v>1.3.2.</v>
      </c>
      <c r="C24" s="5" t="s">
        <v>17</v>
      </c>
      <c r="D24" s="3">
        <v>12</v>
      </c>
      <c r="E24" s="6">
        <v>670.39</v>
      </c>
      <c r="F24" s="6">
        <f t="shared" si="0"/>
        <v>24.17300688710201</v>
      </c>
      <c r="G24" s="1"/>
      <c r="H24" s="4">
        <v>1</v>
      </c>
      <c r="I24" s="4">
        <v>3</v>
      </c>
      <c r="J24" s="4">
        <v>3</v>
      </c>
    </row>
    <row r="25" spans="2:10" ht="12.75">
      <c r="B25" s="7" t="str">
        <f>(H14&amp;".")&amp;(IF(ISBLANK(I14),"",I14&amp;"."&amp;IF(ISBLANK(J14),"",J14&amp;"."&amp;IF(ISBLANK(K14),"",K14&amp;"."))))</f>
        <v>1.3.3.</v>
      </c>
      <c r="C25" s="5" t="s">
        <v>18</v>
      </c>
      <c r="D25" s="3">
        <v>15</v>
      </c>
      <c r="E25" s="6">
        <v>0</v>
      </c>
      <c r="F25" s="6">
        <f t="shared" si="0"/>
        <v>0</v>
      </c>
      <c r="G25" s="1"/>
      <c r="H25" s="4">
        <v>8</v>
      </c>
      <c r="I25" s="4">
        <v>2</v>
      </c>
      <c r="J25" s="4">
        <v>1</v>
      </c>
    </row>
    <row r="26" spans="2:10" ht="12.75">
      <c r="B26" s="3" t="s">
        <v>19</v>
      </c>
      <c r="C26" s="5" t="s">
        <v>20</v>
      </c>
      <c r="D26" s="3">
        <v>16</v>
      </c>
      <c r="E26" s="6">
        <v>1164.27</v>
      </c>
      <c r="F26" s="6">
        <f t="shared" si="0"/>
        <v>41.98139400713951</v>
      </c>
      <c r="G26" s="1"/>
      <c r="H26" s="4">
        <v>8</v>
      </c>
      <c r="I26" s="4">
        <v>2</v>
      </c>
      <c r="J26" s="4">
        <v>2</v>
      </c>
    </row>
    <row r="27" spans="2:10" ht="12.75">
      <c r="B27" s="3">
        <v>2</v>
      </c>
      <c r="C27" s="5" t="s">
        <v>21</v>
      </c>
      <c r="D27" s="3">
        <v>17</v>
      </c>
      <c r="E27" s="6">
        <v>1043.23</v>
      </c>
      <c r="F27" s="6">
        <f t="shared" si="0"/>
        <v>37.616918472577794</v>
      </c>
      <c r="G27" s="1"/>
      <c r="H27" s="4">
        <v>8</v>
      </c>
      <c r="I27" s="4">
        <v>2</v>
      </c>
      <c r="J27" s="4">
        <v>3</v>
      </c>
    </row>
    <row r="28" spans="2:10" ht="12.75">
      <c r="B28" s="3">
        <v>3</v>
      </c>
      <c r="C28" s="5" t="s">
        <v>22</v>
      </c>
      <c r="D28" s="3">
        <v>18</v>
      </c>
      <c r="E28" s="6">
        <v>0</v>
      </c>
      <c r="F28" s="6">
        <f t="shared" si="0"/>
        <v>0</v>
      </c>
      <c r="G28" s="1"/>
      <c r="H28" s="4">
        <v>8</v>
      </c>
      <c r="I28" s="4">
        <v>2</v>
      </c>
      <c r="J28" s="4">
        <v>4</v>
      </c>
    </row>
    <row r="29" spans="2:7" ht="12.75">
      <c r="B29" s="3">
        <v>4</v>
      </c>
      <c r="C29" s="5" t="s">
        <v>23</v>
      </c>
      <c r="D29" s="3">
        <v>19</v>
      </c>
      <c r="E29" s="6">
        <v>0</v>
      </c>
      <c r="F29" s="6">
        <f t="shared" si="0"/>
        <v>0</v>
      </c>
      <c r="G29" s="1"/>
    </row>
    <row r="30" spans="2:7" ht="12.75">
      <c r="B30" s="3">
        <v>5</v>
      </c>
      <c r="C30" s="5" t="s">
        <v>24</v>
      </c>
      <c r="D30" s="3">
        <v>20</v>
      </c>
      <c r="E30" s="6">
        <v>314.11</v>
      </c>
      <c r="F30" s="6">
        <f t="shared" si="0"/>
        <v>11.326217863195472</v>
      </c>
      <c r="G30" s="1"/>
    </row>
    <row r="31" spans="2:7" ht="12.75">
      <c r="B31" s="3">
        <v>6</v>
      </c>
      <c r="C31" s="5" t="s">
        <v>42</v>
      </c>
      <c r="D31" s="3">
        <v>21</v>
      </c>
      <c r="E31" s="6">
        <f>SUM(E13+E27+E28+E29+E30)</f>
        <v>9145.68</v>
      </c>
      <c r="F31" s="6">
        <f t="shared" si="0"/>
        <v>329.7760790394115</v>
      </c>
      <c r="G31" s="1"/>
    </row>
    <row r="32" spans="2:7" ht="12.75">
      <c r="B32" s="3">
        <v>7</v>
      </c>
      <c r="C32" s="5" t="s">
        <v>25</v>
      </c>
      <c r="D32" s="3">
        <v>22</v>
      </c>
      <c r="E32" s="6">
        <v>0</v>
      </c>
      <c r="F32" s="6">
        <f t="shared" si="0"/>
        <v>0</v>
      </c>
      <c r="G32" s="1"/>
    </row>
    <row r="33" spans="2:7" ht="12.75">
      <c r="B33" s="3">
        <v>8</v>
      </c>
      <c r="C33" s="5" t="s">
        <v>43</v>
      </c>
      <c r="D33" s="3">
        <v>23</v>
      </c>
      <c r="E33" s="6">
        <v>750</v>
      </c>
      <c r="F33" s="6">
        <f t="shared" si="0"/>
        <v>27.04359427396964</v>
      </c>
      <c r="G33" s="1"/>
    </row>
    <row r="34" spans="2:7" ht="12.75">
      <c r="B34" s="3" t="s">
        <v>26</v>
      </c>
      <c r="C34" s="5" t="s">
        <v>27</v>
      </c>
      <c r="D34" s="3">
        <v>24</v>
      </c>
      <c r="E34" s="6">
        <f>SUM(0.18*E33)</f>
        <v>135</v>
      </c>
      <c r="F34" s="6">
        <f t="shared" si="0"/>
        <v>4.8678469693145345</v>
      </c>
      <c r="G34" s="1"/>
    </row>
    <row r="35" spans="2:7" ht="12.75">
      <c r="B35" s="3" t="s">
        <v>28</v>
      </c>
      <c r="C35" s="5" t="s">
        <v>29</v>
      </c>
      <c r="D35" s="3">
        <v>25</v>
      </c>
      <c r="E35" s="6">
        <f>SUM(E33-E34)</f>
        <v>615</v>
      </c>
      <c r="F35" s="6">
        <v>22.17</v>
      </c>
      <c r="G35" s="1"/>
    </row>
    <row r="36" spans="2:7" ht="12.75">
      <c r="B36" s="7" t="str">
        <f>(H25&amp;".")&amp;(IF(ISBLANK(I25),"",I25&amp;"."&amp;IF(ISBLANK(J25),"",J25&amp;"."&amp;IF(ISBLANK(K25),"",K25&amp;"."))))</f>
        <v>8.2.1.</v>
      </c>
      <c r="C36" s="5" t="s">
        <v>30</v>
      </c>
      <c r="D36" s="3">
        <v>26</v>
      </c>
      <c r="E36" s="6">
        <v>0</v>
      </c>
      <c r="F36" s="6">
        <f t="shared" si="0"/>
        <v>0</v>
      </c>
      <c r="G36" s="1"/>
    </row>
    <row r="37" spans="2:7" ht="12.75">
      <c r="B37" s="7" t="str">
        <f>(H26&amp;".")&amp;(IF(ISBLANK(I26),"",I26&amp;"."&amp;IF(ISBLANK(J26),"",J26&amp;"."&amp;IF(ISBLANK(K26),"",K26&amp;"."))))</f>
        <v>8.2.2.</v>
      </c>
      <c r="C37" s="5" t="s">
        <v>31</v>
      </c>
      <c r="D37" s="3">
        <v>27</v>
      </c>
      <c r="E37" s="6">
        <v>0</v>
      </c>
      <c r="F37" s="6">
        <f t="shared" si="0"/>
        <v>0</v>
      </c>
      <c r="G37" s="1"/>
    </row>
    <row r="38" spans="2:7" ht="12.75">
      <c r="B38" s="7" t="str">
        <f>(H27&amp;".")&amp;(IF(ISBLANK(I27),"",I27&amp;"."&amp;IF(ISBLANK(J27),"",J27&amp;"."&amp;IF(ISBLANK(K27),"",K27&amp;"."))))</f>
        <v>8.2.3.</v>
      </c>
      <c r="C38" s="5" t="s">
        <v>32</v>
      </c>
      <c r="D38" s="3">
        <v>28</v>
      </c>
      <c r="E38" s="6">
        <v>615</v>
      </c>
      <c r="F38" s="6">
        <v>22.17</v>
      </c>
      <c r="G38" s="1"/>
    </row>
    <row r="39" spans="2:7" ht="12.75">
      <c r="B39" s="7" t="str">
        <f>(H28&amp;".")&amp;(IF(ISBLANK(I28),"",I28&amp;"."&amp;IF(ISBLANK(J28),"",J28&amp;"."&amp;IF(ISBLANK(K28),"",K28&amp;"."))))</f>
        <v>8.2.4.</v>
      </c>
      <c r="C39" s="5" t="s">
        <v>33</v>
      </c>
      <c r="D39" s="3">
        <v>29</v>
      </c>
      <c r="E39" s="6">
        <v>0</v>
      </c>
      <c r="F39" s="6">
        <f t="shared" si="0"/>
        <v>0</v>
      </c>
      <c r="G39" s="1"/>
    </row>
    <row r="40" spans="2:7" ht="26.25">
      <c r="B40" s="3">
        <v>9</v>
      </c>
      <c r="C40" s="5" t="s">
        <v>34</v>
      </c>
      <c r="D40" s="3">
        <v>30</v>
      </c>
      <c r="E40" s="3">
        <f>SUM(E31+E33)</f>
        <v>9895.68</v>
      </c>
      <c r="F40" s="6">
        <f t="shared" si="0"/>
        <v>356.8196733133812</v>
      </c>
      <c r="G40" s="1"/>
    </row>
    <row r="41" spans="2:7" ht="26.25">
      <c r="B41" s="3">
        <v>10</v>
      </c>
      <c r="C41" s="5" t="s">
        <v>47</v>
      </c>
      <c r="D41" s="3">
        <v>31</v>
      </c>
      <c r="E41" s="17">
        <v>27.733</v>
      </c>
      <c r="F41" s="3" t="s">
        <v>51</v>
      </c>
      <c r="G41" s="1"/>
    </row>
    <row r="42" spans="2:7" ht="12.75">
      <c r="B42" s="3">
        <v>11</v>
      </c>
      <c r="C42" s="5" t="s">
        <v>39</v>
      </c>
      <c r="D42" s="3">
        <v>32</v>
      </c>
      <c r="E42" s="3" t="s">
        <v>51</v>
      </c>
      <c r="F42" s="6">
        <f>SUM(E40/E41)</f>
        <v>356.8196733133812</v>
      </c>
      <c r="G42" s="1"/>
    </row>
    <row r="43" spans="2:7" ht="12.75">
      <c r="B43" s="3">
        <v>12</v>
      </c>
      <c r="C43" s="5" t="s">
        <v>37</v>
      </c>
      <c r="D43" s="3">
        <v>33</v>
      </c>
      <c r="E43" s="3" t="s">
        <v>51</v>
      </c>
      <c r="F43" s="6">
        <f>SUM(F42*0.2)</f>
        <v>71.36393466267624</v>
      </c>
      <c r="G43" s="1"/>
    </row>
    <row r="44" spans="2:7" ht="12.75">
      <c r="B44" s="3">
        <v>13</v>
      </c>
      <c r="C44" s="5" t="s">
        <v>44</v>
      </c>
      <c r="D44" s="3">
        <v>34</v>
      </c>
      <c r="E44" s="3" t="s">
        <v>51</v>
      </c>
      <c r="F44" s="6">
        <f>SUM(F42:F43)-0.006</f>
        <v>428.17760797605746</v>
      </c>
      <c r="G44" s="1"/>
    </row>
    <row r="45" spans="2:7" ht="12.75">
      <c r="B45" s="13"/>
      <c r="C45" s="14"/>
      <c r="D45" s="13"/>
      <c r="E45" s="13"/>
      <c r="F45" s="15"/>
      <c r="G45" s="1"/>
    </row>
    <row r="46" spans="2:7" ht="12.75">
      <c r="B46" s="49" t="s">
        <v>90</v>
      </c>
      <c r="C46" s="50"/>
      <c r="D46" s="31"/>
      <c r="E46" s="32" t="s">
        <v>78</v>
      </c>
      <c r="F46" s="16"/>
      <c r="G46" s="1"/>
    </row>
    <row r="47" spans="2:7" ht="12.75">
      <c r="B47" s="1"/>
      <c r="C47" s="8"/>
      <c r="D47" s="9"/>
      <c r="E47" s="1"/>
      <c r="F47" s="1"/>
      <c r="G47" s="1"/>
    </row>
    <row r="48" spans="2:7" ht="13.5" customHeight="1">
      <c r="B48" s="48" t="s">
        <v>35</v>
      </c>
      <c r="C48" s="48"/>
      <c r="D48" s="10"/>
      <c r="E48" s="12" t="s">
        <v>36</v>
      </c>
      <c r="F48" s="1"/>
      <c r="G48" s="1"/>
    </row>
    <row r="49" spans="2:7" ht="12.75" customHeight="1">
      <c r="B49" s="1"/>
      <c r="C49" s="36"/>
      <c r="D49" s="36"/>
      <c r="E49" s="1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8"/>
      <c r="D51" s="1"/>
      <c r="E51" s="1"/>
      <c r="F51" s="1"/>
      <c r="G51" s="1"/>
    </row>
  </sheetData>
  <sheetProtection/>
  <mergeCells count="13">
    <mergeCell ref="D9:D11"/>
    <mergeCell ref="E9:F10"/>
    <mergeCell ref="B46:C46"/>
    <mergeCell ref="C1:F1"/>
    <mergeCell ref="C2:F2"/>
    <mergeCell ref="C3:F3"/>
    <mergeCell ref="C49:D49"/>
    <mergeCell ref="B48:C48"/>
    <mergeCell ref="B7:F7"/>
    <mergeCell ref="B6:F6"/>
    <mergeCell ref="B5:F5"/>
    <mergeCell ref="B9:B11"/>
    <mergeCell ref="C9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96"/>
  <sheetViews>
    <sheetView zoomScalePageLayoutView="0" workbookViewId="0" topLeftCell="A22">
      <selection activeCell="L32" sqref="L32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49.7109375" style="0" customWidth="1"/>
    <col min="4" max="4" width="6.140625" style="0" customWidth="1"/>
    <col min="6" max="6" width="7.7109375" style="0" customWidth="1"/>
    <col min="7" max="11" width="0" style="0" hidden="1" customWidth="1"/>
  </cols>
  <sheetData>
    <row r="1" spans="3:6" ht="15" customHeight="1">
      <c r="C1" s="44" t="s">
        <v>85</v>
      </c>
      <c r="D1" s="45"/>
      <c r="E1" s="45"/>
      <c r="F1" s="45"/>
    </row>
    <row r="2" spans="3:6" ht="12" customHeight="1">
      <c r="C2" s="44" t="s">
        <v>64</v>
      </c>
      <c r="D2" s="45"/>
      <c r="E2" s="45"/>
      <c r="F2" s="45"/>
    </row>
    <row r="3" spans="3:6" ht="12.75" customHeight="1">
      <c r="C3" s="44" t="s">
        <v>65</v>
      </c>
      <c r="D3" s="45"/>
      <c r="E3" s="45"/>
      <c r="F3" s="45"/>
    </row>
    <row r="4" spans="8:10" ht="12.75">
      <c r="H4">
        <v>1</v>
      </c>
      <c r="I4">
        <v>1</v>
      </c>
      <c r="J4">
        <v>1</v>
      </c>
    </row>
    <row r="5" spans="2:10" ht="14.25" customHeight="1">
      <c r="B5" s="46" t="s">
        <v>38</v>
      </c>
      <c r="C5" s="47"/>
      <c r="D5" s="47"/>
      <c r="E5" s="47"/>
      <c r="F5" s="47"/>
      <c r="H5">
        <v>1</v>
      </c>
      <c r="I5">
        <v>1</v>
      </c>
      <c r="J5">
        <v>1</v>
      </c>
    </row>
    <row r="6" spans="2:10" ht="12.75">
      <c r="B6" s="1"/>
      <c r="C6" s="1"/>
      <c r="D6" s="1"/>
      <c r="E6" s="1"/>
      <c r="F6" s="1"/>
      <c r="H6">
        <v>1</v>
      </c>
      <c r="I6">
        <v>1</v>
      </c>
      <c r="J6">
        <v>2</v>
      </c>
    </row>
    <row r="7" spans="2:10" ht="12.75">
      <c r="B7" s="1"/>
      <c r="C7" s="12" t="s">
        <v>57</v>
      </c>
      <c r="D7" s="12"/>
      <c r="E7" s="1"/>
      <c r="F7" s="1"/>
      <c r="H7">
        <v>1</v>
      </c>
      <c r="I7">
        <v>1</v>
      </c>
      <c r="J7">
        <v>3</v>
      </c>
    </row>
    <row r="8" spans="2:10" ht="12.75">
      <c r="B8" s="1"/>
      <c r="C8" s="24" t="s">
        <v>56</v>
      </c>
      <c r="D8" s="24"/>
      <c r="E8" s="24"/>
      <c r="F8" s="24"/>
      <c r="G8" s="22"/>
      <c r="H8">
        <v>1</v>
      </c>
      <c r="I8">
        <v>1</v>
      </c>
      <c r="J8">
        <v>4</v>
      </c>
    </row>
    <row r="9" spans="2:10" ht="12.75">
      <c r="B9" s="1"/>
      <c r="C9" s="1"/>
      <c r="D9" s="1"/>
      <c r="E9" s="1"/>
      <c r="F9" s="1"/>
      <c r="H9">
        <v>1</v>
      </c>
      <c r="I9">
        <v>1</v>
      </c>
      <c r="J9">
        <v>5</v>
      </c>
    </row>
    <row r="10" spans="2:10" ht="12.75" customHeight="1">
      <c r="B10" s="35" t="s">
        <v>0</v>
      </c>
      <c r="C10" s="35" t="s">
        <v>1</v>
      </c>
      <c r="D10" s="35" t="s">
        <v>2</v>
      </c>
      <c r="E10" s="35" t="s">
        <v>87</v>
      </c>
      <c r="F10" s="35"/>
      <c r="H10">
        <v>1</v>
      </c>
      <c r="I10">
        <v>1</v>
      </c>
      <c r="J10">
        <v>6</v>
      </c>
    </row>
    <row r="11" spans="2:6" ht="12.75" customHeight="1">
      <c r="B11" s="40"/>
      <c r="C11" s="35"/>
      <c r="D11" s="35"/>
      <c r="E11" s="35"/>
      <c r="F11" s="35"/>
    </row>
    <row r="12" spans="2:10" ht="26.25">
      <c r="B12" s="40"/>
      <c r="C12" s="35"/>
      <c r="D12" s="35"/>
      <c r="E12" s="2" t="s">
        <v>3</v>
      </c>
      <c r="F12" s="2" t="s">
        <v>4</v>
      </c>
      <c r="H12" s="4"/>
      <c r="I12" s="4"/>
      <c r="J12" s="4"/>
    </row>
    <row r="13" spans="2:10" ht="12.75">
      <c r="B13" s="19">
        <v>1</v>
      </c>
      <c r="C13" s="19">
        <v>2</v>
      </c>
      <c r="D13" s="19">
        <v>3</v>
      </c>
      <c r="E13" s="19">
        <v>4</v>
      </c>
      <c r="F13" s="19">
        <v>5</v>
      </c>
      <c r="H13" s="4">
        <v>1</v>
      </c>
      <c r="I13" s="4">
        <v>3</v>
      </c>
      <c r="J13" s="4">
        <v>1</v>
      </c>
    </row>
    <row r="14" spans="2:10" ht="12.75">
      <c r="B14" s="3">
        <f>SUM('ТПВ в.м. к.'!B13)</f>
        <v>1</v>
      </c>
      <c r="C14" s="5" t="s">
        <v>5</v>
      </c>
      <c r="D14" s="3">
        <v>1</v>
      </c>
      <c r="E14" s="6">
        <f>SUM(E15+E22+E23+E27)</f>
        <v>1002.7199999999999</v>
      </c>
      <c r="F14" s="6">
        <f>SUM(E14/$E$42)</f>
        <v>137.22356032406393</v>
      </c>
      <c r="G14">
        <v>137.22</v>
      </c>
      <c r="H14" s="4">
        <v>1</v>
      </c>
      <c r="I14" s="4">
        <v>3</v>
      </c>
      <c r="J14" s="4">
        <v>2</v>
      </c>
    </row>
    <row r="15" spans="2:10" ht="12.75">
      <c r="B15" s="3" t="s">
        <v>6</v>
      </c>
      <c r="C15" s="5" t="s">
        <v>7</v>
      </c>
      <c r="D15" s="3">
        <v>2</v>
      </c>
      <c r="E15" s="6">
        <f>SUM(E16+E17+E18+E19+E20+E21)</f>
        <v>301</v>
      </c>
      <c r="F15" s="6">
        <f>SUM(E15/$E$42)-0.01</f>
        <v>41.182248740967815</v>
      </c>
      <c r="H15" s="4">
        <v>1</v>
      </c>
      <c r="I15" s="4">
        <v>3</v>
      </c>
      <c r="J15" s="4">
        <v>3</v>
      </c>
    </row>
    <row r="16" spans="2:6" ht="12.75">
      <c r="B16" s="7" t="str">
        <f aca="true" t="shared" si="0" ref="B16:B21">(H5&amp;".")&amp;(IF(ISBLANK(I5),"",I5&amp;"."&amp;IF(ISBLANK(J5),"",J5&amp;"."&amp;IF(ISBLANK(K5),"",K5&amp;"."))))</f>
        <v>1.1.1.</v>
      </c>
      <c r="C16" s="5" t="s">
        <v>8</v>
      </c>
      <c r="D16" s="3">
        <v>3</v>
      </c>
      <c r="E16" s="6">
        <v>196.08</v>
      </c>
      <c r="F16" s="6">
        <f aca="true" t="shared" si="1" ref="F16:F40">SUM(E16/$E$42)</f>
        <v>26.833807751259034</v>
      </c>
    </row>
    <row r="17" spans="2:6" ht="12.75">
      <c r="B17" s="7" t="str">
        <f t="shared" si="0"/>
        <v>1.1.2.</v>
      </c>
      <c r="C17" s="5" t="s">
        <v>9</v>
      </c>
      <c r="D17" s="3">
        <v>4</v>
      </c>
      <c r="E17" s="6">
        <v>87.49</v>
      </c>
      <c r="F17" s="6">
        <f t="shared" si="1"/>
        <v>11.97312239982483</v>
      </c>
    </row>
    <row r="18" spans="2:6" ht="12.75">
      <c r="B18" s="7" t="str">
        <f t="shared" si="0"/>
        <v>1.1.3.</v>
      </c>
      <c r="C18" s="5" t="s">
        <v>10</v>
      </c>
      <c r="D18" s="3">
        <v>5</v>
      </c>
      <c r="E18" s="6">
        <v>0</v>
      </c>
      <c r="F18" s="6">
        <f t="shared" si="1"/>
        <v>0</v>
      </c>
    </row>
    <row r="19" spans="2:6" ht="12.75">
      <c r="B19" s="7" t="str">
        <f t="shared" si="0"/>
        <v>1.1.4.</v>
      </c>
      <c r="C19" s="5" t="s">
        <v>40</v>
      </c>
      <c r="D19" s="3">
        <v>6</v>
      </c>
      <c r="E19" s="6">
        <v>0</v>
      </c>
      <c r="F19" s="6">
        <f t="shared" si="1"/>
        <v>0</v>
      </c>
    </row>
    <row r="20" spans="2:6" ht="26.25">
      <c r="B20" s="7" t="str">
        <f t="shared" si="0"/>
        <v>1.1.5.</v>
      </c>
      <c r="C20" s="5" t="s">
        <v>41</v>
      </c>
      <c r="D20" s="3">
        <v>7</v>
      </c>
      <c r="E20" s="6">
        <v>0</v>
      </c>
      <c r="F20" s="6">
        <f t="shared" si="1"/>
        <v>0</v>
      </c>
    </row>
    <row r="21" spans="2:6" ht="12.75">
      <c r="B21" s="7" t="str">
        <f t="shared" si="0"/>
        <v>1.1.6.</v>
      </c>
      <c r="C21" s="5" t="s">
        <v>11</v>
      </c>
      <c r="D21" s="3">
        <v>8</v>
      </c>
      <c r="E21" s="6">
        <f>1.4+16.03</f>
        <v>17.43</v>
      </c>
      <c r="F21" s="6">
        <f>SUM(E21/$E$42)-0.006</f>
        <v>2.37931858988395</v>
      </c>
    </row>
    <row r="22" spans="2:6" ht="12.75">
      <c r="B22" s="3" t="s">
        <v>12</v>
      </c>
      <c r="C22" s="5" t="s">
        <v>13</v>
      </c>
      <c r="D22" s="3">
        <v>9</v>
      </c>
      <c r="E22" s="6">
        <v>336.75</v>
      </c>
      <c r="F22" s="6">
        <f>SUM(E22/$E$42)+0.006</f>
        <v>46.09068359973725</v>
      </c>
    </row>
    <row r="23" spans="2:10" ht="12.75">
      <c r="B23" s="3" t="s">
        <v>14</v>
      </c>
      <c r="C23" s="5" t="s">
        <v>15</v>
      </c>
      <c r="D23" s="3">
        <v>10</v>
      </c>
      <c r="E23" s="6">
        <f>SUM(E24+E25+E26)</f>
        <v>215.07</v>
      </c>
      <c r="F23" s="6">
        <f>SUM(E23/$E$42)+0.006</f>
        <v>29.438614407707465</v>
      </c>
      <c r="H23" s="4"/>
      <c r="I23" s="4"/>
      <c r="J23" s="4"/>
    </row>
    <row r="24" spans="2:10" ht="26.25">
      <c r="B24" s="7" t="str">
        <f>(H13&amp;".")&amp;(IF(ISBLANK(I13),"",I13&amp;"."&amp;IF(ISBLANK(J13),"",J13&amp;"."&amp;IF(ISBLANK(K13),"",K13&amp;"."))))</f>
        <v>1.3.1.</v>
      </c>
      <c r="C24" s="5" t="s">
        <v>16</v>
      </c>
      <c r="D24" s="3">
        <v>11</v>
      </c>
      <c r="E24" s="6">
        <v>74.09</v>
      </c>
      <c r="F24" s="6">
        <f t="shared" si="1"/>
        <v>10.139314648565799</v>
      </c>
      <c r="H24" s="4">
        <v>1</v>
      </c>
      <c r="I24" s="4">
        <v>3</v>
      </c>
      <c r="J24" s="4">
        <v>3</v>
      </c>
    </row>
    <row r="25" spans="2:10" ht="39">
      <c r="B25" s="7" t="str">
        <f>(H14&amp;".")&amp;(IF(ISBLANK(I14),"",I14&amp;"."&amp;IF(ISBLANK(J14),"",J14&amp;"."&amp;IF(ISBLANK(K14),"",K14&amp;"."))))</f>
        <v>1.3.2.</v>
      </c>
      <c r="C25" s="5" t="s">
        <v>17</v>
      </c>
      <c r="D25" s="3">
        <v>12</v>
      </c>
      <c r="E25" s="6">
        <v>2.73</v>
      </c>
      <c r="F25" s="6">
        <f>SUM(E25/$E$42)+0.006</f>
        <v>0.3796041164878476</v>
      </c>
      <c r="H25" s="4">
        <v>1</v>
      </c>
      <c r="I25" s="4">
        <v>3</v>
      </c>
      <c r="J25" s="4">
        <v>3</v>
      </c>
    </row>
    <row r="26" spans="2:10" ht="12.75">
      <c r="B26" s="7" t="str">
        <f>(H15&amp;".")&amp;(IF(ISBLANK(I15),"",I15&amp;"."&amp;IF(ISBLANK(J15),"",J15&amp;"."&amp;IF(ISBLANK(K15),"",K15&amp;"."))))</f>
        <v>1.3.3.</v>
      </c>
      <c r="C26" s="5" t="s">
        <v>18</v>
      </c>
      <c r="D26" s="3">
        <v>15</v>
      </c>
      <c r="E26" s="6">
        <v>138.25</v>
      </c>
      <c r="F26" s="6">
        <f t="shared" si="1"/>
        <v>18.91969564265382</v>
      </c>
      <c r="H26" s="4">
        <v>8</v>
      </c>
      <c r="I26" s="4">
        <v>2</v>
      </c>
      <c r="J26" s="4">
        <v>1</v>
      </c>
    </row>
    <row r="27" spans="2:10" ht="12.75">
      <c r="B27" s="3" t="s">
        <v>19</v>
      </c>
      <c r="C27" s="5" t="s">
        <v>20</v>
      </c>
      <c r="D27" s="3">
        <v>16</v>
      </c>
      <c r="E27" s="6">
        <v>149.9</v>
      </c>
      <c r="F27" s="6">
        <f t="shared" si="1"/>
        <v>20.514013575651415</v>
      </c>
      <c r="H27" s="4">
        <v>8</v>
      </c>
      <c r="I27" s="4">
        <v>2</v>
      </c>
      <c r="J27" s="4">
        <v>2</v>
      </c>
    </row>
    <row r="28" spans="2:10" ht="12.75">
      <c r="B28" s="3">
        <v>2</v>
      </c>
      <c r="C28" s="5" t="s">
        <v>21</v>
      </c>
      <c r="D28" s="3">
        <v>17</v>
      </c>
      <c r="E28" s="6">
        <v>57.27</v>
      </c>
      <c r="F28" s="6">
        <f t="shared" si="1"/>
        <v>7.83747536676155</v>
      </c>
      <c r="H28" s="4">
        <v>8</v>
      </c>
      <c r="I28" s="4">
        <v>2</v>
      </c>
      <c r="J28" s="4">
        <v>3</v>
      </c>
    </row>
    <row r="29" spans="2:10" ht="12.75">
      <c r="B29" s="3">
        <v>3</v>
      </c>
      <c r="C29" s="5" t="s">
        <v>22</v>
      </c>
      <c r="D29" s="3">
        <v>18</v>
      </c>
      <c r="E29" s="6">
        <v>40.03</v>
      </c>
      <c r="F29" s="6">
        <f t="shared" si="1"/>
        <v>5.478158528574557</v>
      </c>
      <c r="H29" s="4">
        <v>8</v>
      </c>
      <c r="I29" s="4">
        <v>2</v>
      </c>
      <c r="J29" s="4">
        <v>4</v>
      </c>
    </row>
    <row r="30" spans="2:6" ht="12.75">
      <c r="B30" s="3">
        <v>4</v>
      </c>
      <c r="C30" s="5" t="s">
        <v>23</v>
      </c>
      <c r="D30" s="3">
        <v>19</v>
      </c>
      <c r="E30" s="6">
        <v>0</v>
      </c>
      <c r="F30" s="6">
        <f t="shared" si="1"/>
        <v>0</v>
      </c>
    </row>
    <row r="31" spans="2:6" ht="12.75">
      <c r="B31" s="3">
        <v>5</v>
      </c>
      <c r="C31" s="5" t="s">
        <v>24</v>
      </c>
      <c r="D31" s="3">
        <v>20</v>
      </c>
      <c r="E31" s="6">
        <v>0</v>
      </c>
      <c r="F31" s="6">
        <f t="shared" si="1"/>
        <v>0</v>
      </c>
    </row>
    <row r="32" spans="2:6" ht="12.75">
      <c r="B32" s="3">
        <v>6</v>
      </c>
      <c r="C32" s="5" t="s">
        <v>42</v>
      </c>
      <c r="D32" s="3">
        <v>21</v>
      </c>
      <c r="E32" s="6">
        <f>SUM(E14+E28+E29+E30+E31)</f>
        <v>1100.02</v>
      </c>
      <c r="F32" s="6">
        <f t="shared" si="1"/>
        <v>150.53919421940003</v>
      </c>
    </row>
    <row r="33" spans="2:6" ht="12.75">
      <c r="B33" s="3">
        <v>7</v>
      </c>
      <c r="C33" s="5" t="s">
        <v>25</v>
      </c>
      <c r="D33" s="3">
        <v>22</v>
      </c>
      <c r="E33" s="6">
        <v>0</v>
      </c>
      <c r="F33" s="6">
        <f t="shared" si="1"/>
        <v>0</v>
      </c>
    </row>
    <row r="34" spans="2:6" ht="12.75">
      <c r="B34" s="3">
        <v>8</v>
      </c>
      <c r="C34" s="5" t="s">
        <v>43</v>
      </c>
      <c r="D34" s="3">
        <v>23</v>
      </c>
      <c r="E34" s="6">
        <v>75.12</v>
      </c>
      <c r="F34" s="6">
        <f t="shared" si="1"/>
        <v>10.280271513028246</v>
      </c>
    </row>
    <row r="35" spans="2:6" ht="12.75">
      <c r="B35" s="3" t="s">
        <v>26</v>
      </c>
      <c r="C35" s="5" t="s">
        <v>27</v>
      </c>
      <c r="D35" s="3">
        <v>24</v>
      </c>
      <c r="E35" s="6">
        <f>SUM(0.18*E34)</f>
        <v>13.521600000000001</v>
      </c>
      <c r="F35" s="6">
        <f t="shared" si="1"/>
        <v>1.8504488723450845</v>
      </c>
    </row>
    <row r="36" spans="2:6" ht="12.75">
      <c r="B36" s="3" t="s">
        <v>28</v>
      </c>
      <c r="C36" s="5" t="s">
        <v>29</v>
      </c>
      <c r="D36" s="3">
        <v>25</v>
      </c>
      <c r="E36" s="6">
        <f>SUM(E34-E35)</f>
        <v>61.598400000000005</v>
      </c>
      <c r="F36" s="6">
        <f t="shared" si="1"/>
        <v>8.429822640683163</v>
      </c>
    </row>
    <row r="37" spans="2:6" ht="12.75">
      <c r="B37" s="7" t="str">
        <f>(H26&amp;".")&amp;(IF(ISBLANK(I26),"",I26&amp;"."&amp;IF(ISBLANK(J26),"",J26&amp;"."&amp;IF(ISBLANK(K26),"",K26&amp;"."))))</f>
        <v>8.2.1.</v>
      </c>
      <c r="C37" s="5" t="s">
        <v>30</v>
      </c>
      <c r="D37" s="3">
        <v>26</v>
      </c>
      <c r="E37" s="6">
        <v>0</v>
      </c>
      <c r="F37" s="6">
        <f t="shared" si="1"/>
        <v>0</v>
      </c>
    </row>
    <row r="38" spans="2:6" ht="12.75">
      <c r="B38" s="7" t="str">
        <f>(H27&amp;".")&amp;(IF(ISBLANK(I27),"",I27&amp;"."&amp;IF(ISBLANK(J27),"",J27&amp;"."&amp;IF(ISBLANK(K27),"",K27&amp;"."))))</f>
        <v>8.2.2.</v>
      </c>
      <c r="C38" s="5" t="s">
        <v>31</v>
      </c>
      <c r="D38" s="3">
        <v>27</v>
      </c>
      <c r="E38" s="6">
        <v>0</v>
      </c>
      <c r="F38" s="6">
        <f t="shared" si="1"/>
        <v>0</v>
      </c>
    </row>
    <row r="39" spans="2:6" ht="12.75">
      <c r="B39" s="7" t="str">
        <f>(H28&amp;".")&amp;(IF(ISBLANK(I28),"",I28&amp;"."&amp;IF(ISBLANK(J28),"",J28&amp;"."&amp;IF(ISBLANK(K28),"",K28&amp;"."))))</f>
        <v>8.2.3.</v>
      </c>
      <c r="C39" s="5" t="s">
        <v>32</v>
      </c>
      <c r="D39" s="3">
        <v>28</v>
      </c>
      <c r="E39" s="6">
        <v>61.6</v>
      </c>
      <c r="F39" s="6">
        <f t="shared" si="1"/>
        <v>8.430041602802715</v>
      </c>
    </row>
    <row r="40" spans="2:6" ht="12.75">
      <c r="B40" s="7" t="str">
        <f>(H29&amp;".")&amp;(IF(ISBLANK(I29),"",I29&amp;"."&amp;IF(ISBLANK(J29),"",J29&amp;"."&amp;IF(ISBLANK(K29),"",K29&amp;"."))))</f>
        <v>8.2.4.</v>
      </c>
      <c r="C40" s="5" t="s">
        <v>33</v>
      </c>
      <c r="D40" s="3">
        <v>29</v>
      </c>
      <c r="E40" s="6">
        <v>0</v>
      </c>
      <c r="F40" s="6">
        <f t="shared" si="1"/>
        <v>0</v>
      </c>
    </row>
    <row r="41" spans="2:6" ht="26.25">
      <c r="B41" s="3">
        <v>9</v>
      </c>
      <c r="C41" s="5" t="s">
        <v>34</v>
      </c>
      <c r="D41" s="3">
        <v>30</v>
      </c>
      <c r="E41" s="6">
        <f>SUM(E32+E34)</f>
        <v>1175.1399999999999</v>
      </c>
      <c r="F41" s="6">
        <f>SUM(E41/$E$42)</f>
        <v>160.81946573242828</v>
      </c>
    </row>
    <row r="42" spans="2:6" ht="26.25">
      <c r="B42" s="3">
        <v>10</v>
      </c>
      <c r="C42" s="5" t="s">
        <v>47</v>
      </c>
      <c r="D42" s="3">
        <v>31</v>
      </c>
      <c r="E42" s="17">
        <v>7.3072</v>
      </c>
      <c r="F42" s="3" t="s">
        <v>51</v>
      </c>
    </row>
    <row r="43" spans="2:6" ht="12.75">
      <c r="B43" s="3">
        <v>11</v>
      </c>
      <c r="C43" s="5" t="s">
        <v>39</v>
      </c>
      <c r="D43" s="3">
        <v>32</v>
      </c>
      <c r="E43" s="3" t="s">
        <v>51</v>
      </c>
      <c r="F43" s="6">
        <f>SUM(E41/E42)</f>
        <v>160.81946573242828</v>
      </c>
    </row>
    <row r="44" spans="2:6" ht="12.75">
      <c r="B44" s="3">
        <v>12</v>
      </c>
      <c r="C44" s="5" t="s">
        <v>37</v>
      </c>
      <c r="D44" s="3">
        <v>33</v>
      </c>
      <c r="E44" s="3" t="s">
        <v>51</v>
      </c>
      <c r="F44" s="6">
        <f>SUM(F43*0.2)</f>
        <v>32.163893146485655</v>
      </c>
    </row>
    <row r="45" spans="2:6" ht="12.75">
      <c r="B45" s="3">
        <v>13</v>
      </c>
      <c r="C45" s="5" t="s">
        <v>44</v>
      </c>
      <c r="D45" s="3">
        <v>34</v>
      </c>
      <c r="E45" s="3" t="s">
        <v>51</v>
      </c>
      <c r="F45" s="6">
        <f>SUM(F43:F44)-0</f>
        <v>192.98335887891395</v>
      </c>
    </row>
    <row r="46" spans="2:6" ht="12.75">
      <c r="B46" s="13"/>
      <c r="C46" s="14"/>
      <c r="D46" s="13"/>
      <c r="E46" s="13"/>
      <c r="F46" s="15"/>
    </row>
    <row r="47" spans="2:6" ht="12.75">
      <c r="B47" s="49" t="s">
        <v>90</v>
      </c>
      <c r="C47" s="50"/>
      <c r="D47" s="31"/>
      <c r="E47" s="32" t="s">
        <v>78</v>
      </c>
      <c r="F47" s="15"/>
    </row>
    <row r="48" spans="2:6" ht="12.75">
      <c r="B48" s="1"/>
      <c r="C48" s="1"/>
      <c r="D48" s="1"/>
      <c r="E48" s="1"/>
      <c r="F48" s="1"/>
    </row>
    <row r="49" spans="2:6" ht="13.5">
      <c r="B49" s="48" t="s">
        <v>35</v>
      </c>
      <c r="C49" s="48"/>
      <c r="D49" s="10"/>
      <c r="E49" s="12" t="s">
        <v>36</v>
      </c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</sheetData>
  <sheetProtection/>
  <mergeCells count="10">
    <mergeCell ref="C1:F1"/>
    <mergeCell ref="C2:F2"/>
    <mergeCell ref="C3:F3"/>
    <mergeCell ref="B49:C49"/>
    <mergeCell ref="B5:F5"/>
    <mergeCell ref="B10:B12"/>
    <mergeCell ref="C10:C12"/>
    <mergeCell ref="D10:D12"/>
    <mergeCell ref="E10:F11"/>
    <mergeCell ref="B47:C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49"/>
  <sheetViews>
    <sheetView zoomScalePageLayoutView="0" workbookViewId="0" topLeftCell="A28">
      <selection activeCell="L39" sqref="L39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49.8515625" style="0" customWidth="1"/>
    <col min="4" max="4" width="6.421875" style="0" customWidth="1"/>
    <col min="5" max="5" width="9.8515625" style="0" customWidth="1"/>
    <col min="6" max="6" width="7.7109375" style="0" customWidth="1"/>
    <col min="7" max="7" width="9.421875" style="0" hidden="1" customWidth="1"/>
    <col min="8" max="8" width="13.8515625" style="0" hidden="1" customWidth="1"/>
    <col min="9" max="11" width="0" style="0" hidden="1" customWidth="1"/>
  </cols>
  <sheetData>
    <row r="1" spans="3:6" ht="12.75">
      <c r="C1" s="44" t="s">
        <v>86</v>
      </c>
      <c r="D1" s="45"/>
      <c r="E1" s="45"/>
      <c r="F1" s="45"/>
    </row>
    <row r="2" spans="3:6" ht="12.75">
      <c r="C2" s="44" t="s">
        <v>68</v>
      </c>
      <c r="D2" s="45"/>
      <c r="E2" s="45"/>
      <c r="F2" s="45"/>
    </row>
    <row r="3" spans="3:6" ht="12.75">
      <c r="C3" s="44" t="s">
        <v>69</v>
      </c>
      <c r="D3" s="45"/>
      <c r="E3" s="45"/>
      <c r="F3" s="45"/>
    </row>
    <row r="5" spans="2:10" ht="21" customHeight="1">
      <c r="B5" s="1"/>
      <c r="C5" s="46" t="s">
        <v>38</v>
      </c>
      <c r="D5" s="47"/>
      <c r="E5" s="47"/>
      <c r="F5" s="47"/>
      <c r="H5">
        <v>1</v>
      </c>
      <c r="I5">
        <v>1</v>
      </c>
      <c r="J5">
        <v>1</v>
      </c>
    </row>
    <row r="6" spans="2:10" ht="6" customHeight="1">
      <c r="B6" s="1"/>
      <c r="C6" s="1"/>
      <c r="D6" s="1"/>
      <c r="E6" s="1"/>
      <c r="F6" s="1"/>
      <c r="H6">
        <v>1</v>
      </c>
      <c r="I6">
        <v>1</v>
      </c>
      <c r="J6">
        <v>2</v>
      </c>
    </row>
    <row r="7" spans="2:10" ht="12.75">
      <c r="B7" s="1"/>
      <c r="C7" s="12" t="s">
        <v>45</v>
      </c>
      <c r="D7" s="12"/>
      <c r="E7" s="1"/>
      <c r="F7" s="1"/>
      <c r="H7">
        <v>1</v>
      </c>
      <c r="I7">
        <v>1</v>
      </c>
      <c r="J7">
        <v>3</v>
      </c>
    </row>
    <row r="8" spans="2:10" ht="25.5" customHeight="1">
      <c r="B8" s="1"/>
      <c r="C8" s="43" t="s">
        <v>53</v>
      </c>
      <c r="D8" s="42"/>
      <c r="E8" s="42"/>
      <c r="F8" s="42"/>
      <c r="H8">
        <v>1</v>
      </c>
      <c r="I8">
        <v>1</v>
      </c>
      <c r="J8">
        <v>4</v>
      </c>
    </row>
    <row r="9" spans="2:10" ht="12.75">
      <c r="B9" s="1"/>
      <c r="C9" s="1"/>
      <c r="D9" s="1"/>
      <c r="E9" s="1"/>
      <c r="F9" s="1"/>
      <c r="H9">
        <v>1</v>
      </c>
      <c r="I9">
        <v>1</v>
      </c>
      <c r="J9">
        <v>5</v>
      </c>
    </row>
    <row r="10" spans="2:10" ht="12.75" customHeight="1">
      <c r="B10" s="35" t="s">
        <v>0</v>
      </c>
      <c r="C10" s="35" t="s">
        <v>1</v>
      </c>
      <c r="D10" s="35" t="s">
        <v>2</v>
      </c>
      <c r="E10" s="35" t="s">
        <v>87</v>
      </c>
      <c r="F10" s="35"/>
      <c r="H10">
        <v>1</v>
      </c>
      <c r="I10">
        <v>1</v>
      </c>
      <c r="J10">
        <v>6</v>
      </c>
    </row>
    <row r="11" spans="2:6" ht="12.75" customHeight="1">
      <c r="B11" s="40"/>
      <c r="C11" s="35"/>
      <c r="D11" s="35"/>
      <c r="E11" s="35"/>
      <c r="F11" s="35"/>
    </row>
    <row r="12" spans="2:6" ht="26.25">
      <c r="B12" s="40"/>
      <c r="C12" s="35"/>
      <c r="D12" s="35"/>
      <c r="E12" s="2" t="s">
        <v>3</v>
      </c>
      <c r="F12" s="2" t="s">
        <v>4</v>
      </c>
    </row>
    <row r="13" spans="2:10" ht="12.75">
      <c r="B13" s="19">
        <v>1</v>
      </c>
      <c r="C13" s="19">
        <v>2</v>
      </c>
      <c r="D13" s="19">
        <v>3</v>
      </c>
      <c r="E13" s="19">
        <v>4</v>
      </c>
      <c r="F13" s="19">
        <v>5</v>
      </c>
      <c r="H13" s="4">
        <v>1</v>
      </c>
      <c r="I13" s="4">
        <v>3</v>
      </c>
      <c r="J13" s="4">
        <v>1</v>
      </c>
    </row>
    <row r="14" spans="2:10" ht="12.75">
      <c r="B14" s="3">
        <v>1</v>
      </c>
      <c r="C14" s="5" t="s">
        <v>5</v>
      </c>
      <c r="D14" s="3">
        <v>1</v>
      </c>
      <c r="E14" s="3">
        <f>SUM(E15+E22+E23+E27)</f>
        <v>18592.010000000002</v>
      </c>
      <c r="F14" s="6">
        <f>SUM(E14/$E$42)</f>
        <v>21.120935809634492</v>
      </c>
      <c r="H14" s="4">
        <v>1</v>
      </c>
      <c r="I14" s="4">
        <v>3</v>
      </c>
      <c r="J14" s="4">
        <v>2</v>
      </c>
    </row>
    <row r="15" spans="2:10" ht="12.75">
      <c r="B15" s="3" t="s">
        <v>6</v>
      </c>
      <c r="C15" s="5" t="s">
        <v>7</v>
      </c>
      <c r="D15" s="3">
        <v>2</v>
      </c>
      <c r="E15" s="3">
        <f>SUM(E16+E17+E18+E19+E20+E21)</f>
        <v>3809.4900000000002</v>
      </c>
      <c r="F15" s="6">
        <f aca="true" t="shared" si="0" ref="F15:F41">SUM(E15/$E$42)</f>
        <v>4.327665150645062</v>
      </c>
      <c r="H15" s="4">
        <v>1</v>
      </c>
      <c r="I15" s="4">
        <v>3</v>
      </c>
      <c r="J15" s="4">
        <v>3</v>
      </c>
    </row>
    <row r="16" spans="2:6" ht="12.75">
      <c r="B16" s="7" t="str">
        <f aca="true" t="shared" si="1" ref="B16:B21">(H5&amp;".")&amp;(IF(ISBLANK(I5),"",I5&amp;"."&amp;IF(ISBLANK(J5),"",J5&amp;"."&amp;IF(ISBLANK(K5),"",K5&amp;"."))))</f>
        <v>1.1.1.</v>
      </c>
      <c r="C16" s="5" t="s">
        <v>8</v>
      </c>
      <c r="D16" s="3">
        <v>3</v>
      </c>
      <c r="E16" s="3">
        <f>2487.93-155.62</f>
        <v>2332.31</v>
      </c>
      <c r="F16" s="6">
        <f t="shared" si="0"/>
        <v>2.6495559005276252</v>
      </c>
    </row>
    <row r="17" spans="2:6" ht="12.75">
      <c r="B17" s="7" t="str">
        <f t="shared" si="1"/>
        <v>1.1.2.</v>
      </c>
      <c r="C17" s="5" t="s">
        <v>9</v>
      </c>
      <c r="D17" s="3">
        <v>4</v>
      </c>
      <c r="E17" s="3">
        <f>204.33-28.22</f>
        <v>176.11</v>
      </c>
      <c r="F17" s="6">
        <f t="shared" si="0"/>
        <v>0.20006486686672018</v>
      </c>
    </row>
    <row r="18" spans="2:6" ht="12.75">
      <c r="B18" s="7" t="str">
        <f t="shared" si="1"/>
        <v>1.1.3.</v>
      </c>
      <c r="C18" s="5" t="s">
        <v>10</v>
      </c>
      <c r="D18" s="3">
        <v>5</v>
      </c>
      <c r="E18" s="3">
        <v>151.09</v>
      </c>
      <c r="F18" s="6">
        <f t="shared" si="0"/>
        <v>0.171641591817005</v>
      </c>
    </row>
    <row r="19" spans="2:6" ht="12.75">
      <c r="B19" s="7" t="str">
        <f t="shared" si="1"/>
        <v>1.1.4.</v>
      </c>
      <c r="C19" s="5" t="s">
        <v>40</v>
      </c>
      <c r="D19" s="3">
        <v>6</v>
      </c>
      <c r="E19" s="3">
        <v>935.15</v>
      </c>
      <c r="F19" s="6">
        <f t="shared" si="0"/>
        <v>1.0623511455931711</v>
      </c>
    </row>
    <row r="20" spans="2:6" ht="26.25">
      <c r="B20" s="7" t="str">
        <f t="shared" si="1"/>
        <v>1.1.5.</v>
      </c>
      <c r="C20" s="5" t="s">
        <v>41</v>
      </c>
      <c r="D20" s="3">
        <v>7</v>
      </c>
      <c r="E20" s="3">
        <v>191.31</v>
      </c>
      <c r="F20" s="6">
        <f t="shared" si="0"/>
        <v>0.21733240406718662</v>
      </c>
    </row>
    <row r="21" spans="2:6" ht="12.75">
      <c r="B21" s="7" t="str">
        <f t="shared" si="1"/>
        <v>1.1.6.</v>
      </c>
      <c r="C21" s="5" t="s">
        <v>11</v>
      </c>
      <c r="D21" s="3">
        <v>8</v>
      </c>
      <c r="E21" s="3">
        <f>6.85+24.14-7.47</f>
        <v>23.520000000000003</v>
      </c>
      <c r="F21" s="6">
        <f t="shared" si="0"/>
        <v>0.026719241773353355</v>
      </c>
    </row>
    <row r="22" spans="2:6" ht="12.75">
      <c r="B22" s="3" t="s">
        <v>12</v>
      </c>
      <c r="C22" s="5" t="s">
        <v>13</v>
      </c>
      <c r="D22" s="3">
        <v>9</v>
      </c>
      <c r="E22" s="3">
        <f>6051.03</f>
        <v>6051.03</v>
      </c>
      <c r="F22" s="6">
        <f>SUM(E22/$E$42)-0.006</f>
        <v>6.868104317509112</v>
      </c>
    </row>
    <row r="23" spans="2:6" ht="12.75">
      <c r="B23" s="3" t="s">
        <v>14</v>
      </c>
      <c r="C23" s="5" t="s">
        <v>15</v>
      </c>
      <c r="D23" s="3">
        <v>10</v>
      </c>
      <c r="E23" s="6">
        <f>SUM(E24+E25+E26)</f>
        <v>5952.200000000001</v>
      </c>
      <c r="F23" s="6">
        <f t="shared" si="0"/>
        <v>6.761831245040554</v>
      </c>
    </row>
    <row r="24" spans="2:10" ht="26.25">
      <c r="B24" s="7" t="str">
        <f>(H13&amp;".")&amp;(IF(ISBLANK(I13),"",I13&amp;"."&amp;IF(ISBLANK(J13),"",J13&amp;"."&amp;IF(ISBLANK(K13),"",K13&amp;"."))))</f>
        <v>1.3.1.</v>
      </c>
      <c r="C24" s="5" t="s">
        <v>16</v>
      </c>
      <c r="D24" s="3">
        <v>11</v>
      </c>
      <c r="E24" s="6">
        <f>1331.23</f>
        <v>1331.23</v>
      </c>
      <c r="F24" s="6">
        <f t="shared" si="0"/>
        <v>1.5123068123274312</v>
      </c>
      <c r="H24" s="4">
        <v>1</v>
      </c>
      <c r="I24" s="4">
        <v>3</v>
      </c>
      <c r="J24" s="4">
        <v>3</v>
      </c>
    </row>
    <row r="25" spans="2:10" ht="26.25">
      <c r="B25" s="7" t="str">
        <f>(H14&amp;".")&amp;(IF(ISBLANK(I14),"",I14&amp;"."&amp;IF(ISBLANK(J14),"",J14&amp;"."&amp;IF(ISBLANK(K14),"",K14&amp;"."))))</f>
        <v>1.3.2.</v>
      </c>
      <c r="C25" s="5" t="s">
        <v>17</v>
      </c>
      <c r="D25" s="3">
        <v>12</v>
      </c>
      <c r="E25" s="3">
        <v>606.81</v>
      </c>
      <c r="F25" s="6">
        <f t="shared" si="0"/>
        <v>0.6893496216194109</v>
      </c>
      <c r="H25" s="4">
        <v>1</v>
      </c>
      <c r="I25" s="4">
        <v>3</v>
      </c>
      <c r="J25" s="4">
        <v>3</v>
      </c>
    </row>
    <row r="26" spans="2:10" ht="12.75">
      <c r="B26" s="7" t="str">
        <f>(H15&amp;".")&amp;(IF(ISBLANK(I15),"",I15&amp;"."&amp;IF(ISBLANK(J15),"",J15&amp;"."&amp;IF(ISBLANK(K15),"",K15&amp;"."))))</f>
        <v>1.3.3.</v>
      </c>
      <c r="C26" s="5" t="s">
        <v>18</v>
      </c>
      <c r="D26" s="3">
        <v>15</v>
      </c>
      <c r="E26" s="3">
        <f>3977.03+37.13</f>
        <v>4014.1600000000003</v>
      </c>
      <c r="F26" s="6">
        <f t="shared" si="0"/>
        <v>4.560174811093711</v>
      </c>
      <c r="H26" s="4">
        <v>8</v>
      </c>
      <c r="I26" s="4">
        <v>2</v>
      </c>
      <c r="J26" s="4">
        <v>1</v>
      </c>
    </row>
    <row r="27" spans="2:10" ht="12.75">
      <c r="B27" s="3" t="s">
        <v>19</v>
      </c>
      <c r="C27" s="5" t="s">
        <v>20</v>
      </c>
      <c r="D27" s="3">
        <v>16</v>
      </c>
      <c r="E27" s="3">
        <v>2779.29</v>
      </c>
      <c r="F27" s="6">
        <f t="shared" si="0"/>
        <v>3.157335096439763</v>
      </c>
      <c r="H27" s="4">
        <v>8</v>
      </c>
      <c r="I27" s="4">
        <v>2</v>
      </c>
      <c r="J27" s="4">
        <v>2</v>
      </c>
    </row>
    <row r="28" spans="2:10" ht="12.75">
      <c r="B28" s="3">
        <v>2</v>
      </c>
      <c r="C28" s="5" t="s">
        <v>21</v>
      </c>
      <c r="D28" s="3">
        <v>17</v>
      </c>
      <c r="E28" s="3">
        <v>1735.91</v>
      </c>
      <c r="F28" s="6">
        <f t="shared" si="0"/>
        <v>1.9720322698461656</v>
      </c>
      <c r="H28" s="4">
        <v>8</v>
      </c>
      <c r="I28" s="4">
        <v>2</v>
      </c>
      <c r="J28" s="4">
        <v>3</v>
      </c>
    </row>
    <row r="29" spans="2:10" ht="12.75">
      <c r="B29" s="3">
        <v>3</v>
      </c>
      <c r="C29" s="5" t="s">
        <v>22</v>
      </c>
      <c r="D29" s="3">
        <v>18</v>
      </c>
      <c r="E29" s="3">
        <v>742.28</v>
      </c>
      <c r="F29" s="6">
        <f>SUM(E29/$E$42)+0.006</f>
        <v>0.8492465469185682</v>
      </c>
      <c r="H29" s="4">
        <v>8</v>
      </c>
      <c r="I29" s="4">
        <v>2</v>
      </c>
      <c r="J29" s="4">
        <v>4</v>
      </c>
    </row>
    <row r="30" spans="2:6" ht="12.75">
      <c r="B30" s="3">
        <v>4</v>
      </c>
      <c r="C30" s="5" t="s">
        <v>23</v>
      </c>
      <c r="D30" s="3">
        <v>19</v>
      </c>
      <c r="E30" s="6">
        <v>0</v>
      </c>
      <c r="F30" s="6">
        <f t="shared" si="0"/>
        <v>0</v>
      </c>
    </row>
    <row r="31" spans="2:6" ht="12.75">
      <c r="B31" s="3">
        <v>5</v>
      </c>
      <c r="C31" s="5" t="s">
        <v>24</v>
      </c>
      <c r="D31" s="3">
        <v>20</v>
      </c>
      <c r="E31" s="3">
        <v>2448.03</v>
      </c>
      <c r="F31" s="6">
        <f t="shared" si="0"/>
        <v>2.781016387688019</v>
      </c>
    </row>
    <row r="32" spans="2:6" ht="12.75">
      <c r="B32" s="3">
        <v>6</v>
      </c>
      <c r="C32" s="5" t="s">
        <v>42</v>
      </c>
      <c r="D32" s="3">
        <v>21</v>
      </c>
      <c r="E32" s="6">
        <f>SUM(E14+E28+E29+E30+E31)</f>
        <v>23518.23</v>
      </c>
      <c r="F32" s="6">
        <f t="shared" si="0"/>
        <v>26.717231014087243</v>
      </c>
    </row>
    <row r="33" spans="2:6" ht="12.75">
      <c r="B33" s="3">
        <v>7</v>
      </c>
      <c r="C33" s="5" t="s">
        <v>25</v>
      </c>
      <c r="D33" s="3">
        <v>22</v>
      </c>
      <c r="E33" s="6">
        <v>0</v>
      </c>
      <c r="F33" s="6">
        <f t="shared" si="0"/>
        <v>0</v>
      </c>
    </row>
    <row r="34" spans="2:6" ht="12.75">
      <c r="B34" s="3">
        <v>8</v>
      </c>
      <c r="C34" s="5" t="s">
        <v>43</v>
      </c>
      <c r="D34" s="3">
        <v>23</v>
      </c>
      <c r="E34" s="3">
        <v>1666.71</v>
      </c>
      <c r="F34" s="6">
        <f t="shared" si="0"/>
        <v>1.8934195346966736</v>
      </c>
    </row>
    <row r="35" spans="2:6" ht="12.75">
      <c r="B35" s="3" t="s">
        <v>26</v>
      </c>
      <c r="C35" s="5" t="s">
        <v>27</v>
      </c>
      <c r="D35" s="3">
        <v>24</v>
      </c>
      <c r="E35" s="6">
        <f>SUM(0.18*E34)</f>
        <v>300.0078</v>
      </c>
      <c r="F35" s="6">
        <f t="shared" si="0"/>
        <v>0.34081551624540124</v>
      </c>
    </row>
    <row r="36" spans="2:6" ht="12.75">
      <c r="B36" s="3" t="s">
        <v>28</v>
      </c>
      <c r="C36" s="5" t="s">
        <v>29</v>
      </c>
      <c r="D36" s="3">
        <v>25</v>
      </c>
      <c r="E36" s="6">
        <f>SUM(E34-E35)</f>
        <v>1366.7022000000002</v>
      </c>
      <c r="F36" s="6">
        <f t="shared" si="0"/>
        <v>1.5526040184512726</v>
      </c>
    </row>
    <row r="37" spans="2:6" ht="12.75">
      <c r="B37" s="7" t="str">
        <f>(H26&amp;".")&amp;(IF(ISBLANK(I26),"",I26&amp;"."&amp;IF(ISBLANK(J26),"",J26&amp;"."&amp;IF(ISBLANK(K26),"",K26&amp;"."))))</f>
        <v>8.2.1.</v>
      </c>
      <c r="C37" s="5" t="s">
        <v>30</v>
      </c>
      <c r="D37" s="3">
        <v>26</v>
      </c>
      <c r="E37" s="6">
        <v>0</v>
      </c>
      <c r="F37" s="6">
        <f t="shared" si="0"/>
        <v>0</v>
      </c>
    </row>
    <row r="38" spans="2:6" ht="12.75">
      <c r="B38" s="7" t="str">
        <f>(H27&amp;".")&amp;(IF(ISBLANK(I27),"",I27&amp;"."&amp;IF(ISBLANK(J27),"",J27&amp;"."&amp;IF(ISBLANK(K27),"",K27&amp;"."))))</f>
        <v>8.2.2.</v>
      </c>
      <c r="C38" s="5" t="s">
        <v>31</v>
      </c>
      <c r="D38" s="3">
        <v>27</v>
      </c>
      <c r="E38" s="6">
        <v>0</v>
      </c>
      <c r="F38" s="6">
        <f t="shared" si="0"/>
        <v>0</v>
      </c>
    </row>
    <row r="39" spans="2:6" ht="12.75">
      <c r="B39" s="7" t="str">
        <f>(H28&amp;".")&amp;(IF(ISBLANK(I28),"",I28&amp;"."&amp;IF(ISBLANK(J28),"",J28&amp;"."&amp;IF(ISBLANK(K28),"",K28&amp;"."))))</f>
        <v>8.2.3.</v>
      </c>
      <c r="C39" s="5" t="s">
        <v>32</v>
      </c>
      <c r="D39" s="3">
        <v>28</v>
      </c>
      <c r="E39" s="6">
        <v>1366.7</v>
      </c>
      <c r="F39" s="6">
        <f t="shared" si="0"/>
        <v>1.5526015192024671</v>
      </c>
    </row>
    <row r="40" spans="2:8" ht="12.75">
      <c r="B40" s="7" t="str">
        <f>(H29&amp;".")&amp;(IF(ISBLANK(I29),"",I29&amp;"."&amp;IF(ISBLANK(J29),"",J29&amp;"."&amp;IF(ISBLANK(K29),"",K29&amp;"."))))</f>
        <v>8.2.4.</v>
      </c>
      <c r="C40" s="5" t="s">
        <v>33</v>
      </c>
      <c r="D40" s="3">
        <v>29</v>
      </c>
      <c r="E40" s="3">
        <v>0</v>
      </c>
      <c r="F40" s="6">
        <f t="shared" si="0"/>
        <v>0</v>
      </c>
      <c r="H40" t="s">
        <v>52</v>
      </c>
    </row>
    <row r="41" spans="2:8" ht="26.25">
      <c r="B41" s="3">
        <v>9</v>
      </c>
      <c r="C41" s="5" t="s">
        <v>34</v>
      </c>
      <c r="D41" s="3">
        <v>30</v>
      </c>
      <c r="E41" s="3">
        <f>SUM(E32+E34)</f>
        <v>25184.94</v>
      </c>
      <c r="F41" s="6">
        <f t="shared" si="0"/>
        <v>28.610650548783916</v>
      </c>
      <c r="H41" s="21">
        <v>25184.946</v>
      </c>
    </row>
    <row r="42" spans="2:6" ht="26.25">
      <c r="B42" s="3">
        <v>10</v>
      </c>
      <c r="C42" s="5" t="s">
        <v>47</v>
      </c>
      <c r="D42" s="3">
        <v>31</v>
      </c>
      <c r="E42" s="3">
        <v>880.2645</v>
      </c>
      <c r="F42" s="3" t="s">
        <v>51</v>
      </c>
    </row>
    <row r="43" spans="2:6" ht="12.75">
      <c r="B43" s="3">
        <v>11</v>
      </c>
      <c r="C43" s="5" t="s">
        <v>39</v>
      </c>
      <c r="D43" s="3">
        <v>32</v>
      </c>
      <c r="E43" s="3" t="s">
        <v>51</v>
      </c>
      <c r="F43" s="6">
        <f>SUM(E41/E42)</f>
        <v>28.610650548783916</v>
      </c>
    </row>
    <row r="44" spans="2:6" ht="12.75">
      <c r="B44" s="3">
        <v>12</v>
      </c>
      <c r="C44" s="5" t="s">
        <v>37</v>
      </c>
      <c r="D44" s="3">
        <v>33</v>
      </c>
      <c r="E44" s="3" t="s">
        <v>51</v>
      </c>
      <c r="F44" s="23">
        <f>SUM(F43*0.2)</f>
        <v>5.722130109756783</v>
      </c>
    </row>
    <row r="45" spans="2:6" ht="12.75">
      <c r="B45" s="3">
        <v>13</v>
      </c>
      <c r="C45" s="5" t="s">
        <v>44</v>
      </c>
      <c r="D45" s="3">
        <v>34</v>
      </c>
      <c r="E45" s="3" t="s">
        <v>51</v>
      </c>
      <c r="F45" s="23">
        <f>SUM(F43:F44)</f>
        <v>34.3327806585407</v>
      </c>
    </row>
    <row r="47" spans="2:5" ht="12.75">
      <c r="B47" s="49" t="s">
        <v>90</v>
      </c>
      <c r="C47" s="50"/>
      <c r="D47" s="31"/>
      <c r="E47" s="32" t="s">
        <v>78</v>
      </c>
    </row>
    <row r="49" spans="2:5" ht="13.5">
      <c r="B49" s="48" t="s">
        <v>35</v>
      </c>
      <c r="C49" s="48"/>
      <c r="D49" s="10"/>
      <c r="E49" s="12" t="s">
        <v>36</v>
      </c>
    </row>
  </sheetData>
  <sheetProtection/>
  <mergeCells count="11">
    <mergeCell ref="B49:C49"/>
    <mergeCell ref="C5:F5"/>
    <mergeCell ref="C8:F8"/>
    <mergeCell ref="B10:B12"/>
    <mergeCell ref="C10:C12"/>
    <mergeCell ref="D10:D12"/>
    <mergeCell ref="E10:F11"/>
    <mergeCell ref="B47:C47"/>
    <mergeCell ref="C1:F1"/>
    <mergeCell ref="C2:F2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49"/>
  <sheetViews>
    <sheetView tabSelected="1" zoomScalePageLayoutView="0" workbookViewId="0" topLeftCell="A31">
      <selection activeCell="O9" sqref="O9"/>
    </sheetView>
  </sheetViews>
  <sheetFormatPr defaultColWidth="9.140625" defaultRowHeight="12.75"/>
  <cols>
    <col min="1" max="1" width="4.140625" style="0" customWidth="1"/>
    <col min="2" max="2" width="6.140625" style="0" customWidth="1"/>
    <col min="3" max="3" width="45.421875" style="0" customWidth="1"/>
    <col min="4" max="4" width="6.57421875" style="0" customWidth="1"/>
    <col min="5" max="5" width="11.7109375" style="0" customWidth="1"/>
    <col min="6" max="6" width="8.00390625" style="0" customWidth="1"/>
    <col min="7" max="7" width="22.28125" style="0" hidden="1" customWidth="1"/>
    <col min="8" max="13" width="0" style="0" hidden="1" customWidth="1"/>
  </cols>
  <sheetData>
    <row r="1" spans="3:11" ht="12.75">
      <c r="C1" s="44" t="s">
        <v>77</v>
      </c>
      <c r="D1" s="45"/>
      <c r="E1" s="45"/>
      <c r="F1" s="45"/>
      <c r="K1" s="20" t="s">
        <v>48</v>
      </c>
    </row>
    <row r="2" spans="3:11" ht="12.75">
      <c r="C2" s="44" t="s">
        <v>66</v>
      </c>
      <c r="D2" s="45"/>
      <c r="E2" s="45"/>
      <c r="F2" s="45"/>
      <c r="K2" s="20"/>
    </row>
    <row r="3" spans="3:11" ht="12.75">
      <c r="C3" s="44" t="s">
        <v>67</v>
      </c>
      <c r="D3" s="45"/>
      <c r="E3" s="45"/>
      <c r="F3" s="45"/>
      <c r="K3" s="20"/>
    </row>
    <row r="5" spans="2:10" ht="29.25" customHeight="1">
      <c r="B5" s="1"/>
      <c r="C5" s="46" t="s">
        <v>38</v>
      </c>
      <c r="D5" s="47"/>
      <c r="E5" s="47"/>
      <c r="F5" s="47"/>
      <c r="H5">
        <v>1</v>
      </c>
      <c r="I5">
        <v>1</v>
      </c>
      <c r="J5">
        <v>1</v>
      </c>
    </row>
    <row r="6" spans="2:10" ht="12.75">
      <c r="B6" s="1"/>
      <c r="C6" s="1"/>
      <c r="D6" s="1"/>
      <c r="E6" s="1"/>
      <c r="F6" s="1"/>
      <c r="H6">
        <v>1</v>
      </c>
      <c r="I6">
        <v>1</v>
      </c>
      <c r="J6">
        <v>2</v>
      </c>
    </row>
    <row r="7" spans="2:10" ht="12.75">
      <c r="B7" s="1"/>
      <c r="C7" s="12" t="s">
        <v>45</v>
      </c>
      <c r="D7" s="12"/>
      <c r="E7" s="1"/>
      <c r="F7" s="1"/>
      <c r="H7">
        <v>1</v>
      </c>
      <c r="I7">
        <v>1</v>
      </c>
      <c r="J7">
        <v>3</v>
      </c>
    </row>
    <row r="8" spans="2:10" ht="27.75" customHeight="1">
      <c r="B8" s="1"/>
      <c r="C8" s="43" t="s">
        <v>50</v>
      </c>
      <c r="D8" s="47"/>
      <c r="E8" s="47"/>
      <c r="F8" s="47"/>
      <c r="H8">
        <v>1</v>
      </c>
      <c r="I8">
        <v>1</v>
      </c>
      <c r="J8">
        <v>4</v>
      </c>
    </row>
    <row r="9" spans="2:10" ht="12.75">
      <c r="B9" s="1"/>
      <c r="C9" s="1"/>
      <c r="D9" s="1"/>
      <c r="E9" s="1"/>
      <c r="F9" s="1"/>
      <c r="H9">
        <v>1</v>
      </c>
      <c r="I9">
        <v>1</v>
      </c>
      <c r="J9">
        <v>5</v>
      </c>
    </row>
    <row r="10" spans="2:10" ht="12.75" customHeight="1">
      <c r="B10" s="35" t="s">
        <v>0</v>
      </c>
      <c r="C10" s="35" t="s">
        <v>1</v>
      </c>
      <c r="D10" s="35" t="s">
        <v>2</v>
      </c>
      <c r="E10" s="35" t="s">
        <v>87</v>
      </c>
      <c r="F10" s="35"/>
      <c r="H10">
        <v>1</v>
      </c>
      <c r="I10">
        <v>1</v>
      </c>
      <c r="J10">
        <v>6</v>
      </c>
    </row>
    <row r="11" spans="2:6" ht="12.75" customHeight="1">
      <c r="B11" s="40"/>
      <c r="C11" s="35"/>
      <c r="D11" s="35"/>
      <c r="E11" s="35"/>
      <c r="F11" s="35"/>
    </row>
    <row r="12" spans="2:6" ht="26.25">
      <c r="B12" s="40"/>
      <c r="C12" s="35"/>
      <c r="D12" s="35"/>
      <c r="E12" s="2" t="s">
        <v>3</v>
      </c>
      <c r="F12" s="2" t="s">
        <v>4</v>
      </c>
    </row>
    <row r="13" spans="2:10" ht="12.75">
      <c r="B13" s="19">
        <v>1</v>
      </c>
      <c r="C13" s="19">
        <v>2</v>
      </c>
      <c r="D13" s="19">
        <v>3</v>
      </c>
      <c r="E13" s="19">
        <v>4</v>
      </c>
      <c r="F13" s="19">
        <v>5</v>
      </c>
      <c r="H13" s="4">
        <v>1</v>
      </c>
      <c r="I13" s="4">
        <v>3</v>
      </c>
      <c r="J13" s="4">
        <v>1</v>
      </c>
    </row>
    <row r="14" spans="2:10" ht="12.75">
      <c r="B14" s="3">
        <v>1</v>
      </c>
      <c r="C14" s="5" t="s">
        <v>5</v>
      </c>
      <c r="D14" s="3">
        <v>1</v>
      </c>
      <c r="E14" s="3">
        <f>SUM(E15+E22+E23+E27)</f>
        <v>18592.010000000002</v>
      </c>
      <c r="F14" s="6">
        <f>SUM(E14/$E$42)</f>
        <v>21.120935809634492</v>
      </c>
      <c r="G14">
        <v>18592.01</v>
      </c>
      <c r="H14" s="4">
        <v>1</v>
      </c>
      <c r="I14" s="4">
        <v>3</v>
      </c>
      <c r="J14" s="4">
        <v>2</v>
      </c>
    </row>
    <row r="15" spans="2:10" ht="12.75">
      <c r="B15" s="3" t="s">
        <v>6</v>
      </c>
      <c r="C15" s="5" t="s">
        <v>7</v>
      </c>
      <c r="D15" s="3">
        <v>2</v>
      </c>
      <c r="E15" s="6">
        <f>SUM(E16+E17+E18+E19+E20+E21)</f>
        <v>3809.4900000000002</v>
      </c>
      <c r="F15" s="6">
        <f aca="true" t="shared" si="0" ref="F15:F40">SUM(E15/$E$42)</f>
        <v>4.327665150645062</v>
      </c>
      <c r="H15" s="4">
        <v>1</v>
      </c>
      <c r="I15" s="4">
        <v>3</v>
      </c>
      <c r="J15" s="4">
        <v>3</v>
      </c>
    </row>
    <row r="16" spans="2:6" ht="12.75">
      <c r="B16" s="7" t="str">
        <f aca="true" t="shared" si="1" ref="B16:B21">(H5&amp;".")&amp;(IF(ISBLANK(I5),"",I5&amp;"."&amp;IF(ISBLANK(J5),"",J5&amp;"."&amp;IF(ISBLANK(K5),"",K5&amp;"."))))</f>
        <v>1.1.1.</v>
      </c>
      <c r="C16" s="5" t="s">
        <v>8</v>
      </c>
      <c r="D16" s="3">
        <v>3</v>
      </c>
      <c r="E16" s="3">
        <f>2487.93-155.62</f>
        <v>2332.31</v>
      </c>
      <c r="F16" s="6">
        <f t="shared" si="0"/>
        <v>2.6495559005276252</v>
      </c>
    </row>
    <row r="17" spans="2:6" ht="12.75">
      <c r="B17" s="7" t="str">
        <f t="shared" si="1"/>
        <v>1.1.2.</v>
      </c>
      <c r="C17" s="5" t="s">
        <v>9</v>
      </c>
      <c r="D17" s="3">
        <v>4</v>
      </c>
      <c r="E17" s="3">
        <f>204.33-28.22</f>
        <v>176.11</v>
      </c>
      <c r="F17" s="6">
        <f t="shared" si="0"/>
        <v>0.20006486686672018</v>
      </c>
    </row>
    <row r="18" spans="2:6" ht="12.75">
      <c r="B18" s="7" t="str">
        <f t="shared" si="1"/>
        <v>1.1.3.</v>
      </c>
      <c r="C18" s="5" t="s">
        <v>10</v>
      </c>
      <c r="D18" s="3">
        <v>5</v>
      </c>
      <c r="E18" s="3">
        <v>151.09</v>
      </c>
      <c r="F18" s="6">
        <f t="shared" si="0"/>
        <v>0.171641591817005</v>
      </c>
    </row>
    <row r="19" spans="2:6" ht="12.75">
      <c r="B19" s="7" t="str">
        <f t="shared" si="1"/>
        <v>1.1.4.</v>
      </c>
      <c r="C19" s="5" t="s">
        <v>40</v>
      </c>
      <c r="D19" s="3">
        <v>6</v>
      </c>
      <c r="E19" s="3">
        <v>935.15</v>
      </c>
      <c r="F19" s="6">
        <f t="shared" si="0"/>
        <v>1.0623511455931711</v>
      </c>
    </row>
    <row r="20" spans="2:6" ht="30" customHeight="1">
      <c r="B20" s="7" t="str">
        <f t="shared" si="1"/>
        <v>1.1.5.</v>
      </c>
      <c r="C20" s="5" t="s">
        <v>41</v>
      </c>
      <c r="D20" s="3">
        <v>7</v>
      </c>
      <c r="E20" s="3">
        <v>191.31</v>
      </c>
      <c r="F20" s="6">
        <f t="shared" si="0"/>
        <v>0.21733240406718662</v>
      </c>
    </row>
    <row r="21" spans="2:6" ht="12.75">
      <c r="B21" s="7" t="str">
        <f t="shared" si="1"/>
        <v>1.1.6.</v>
      </c>
      <c r="C21" s="5" t="s">
        <v>11</v>
      </c>
      <c r="D21" s="3">
        <v>8</v>
      </c>
      <c r="E21" s="3">
        <f>6.85+24.14-7.47</f>
        <v>23.520000000000003</v>
      </c>
      <c r="F21" s="6">
        <f t="shared" si="0"/>
        <v>0.026719241773353355</v>
      </c>
    </row>
    <row r="22" spans="2:6" ht="12.75">
      <c r="B22" s="3" t="s">
        <v>12</v>
      </c>
      <c r="C22" s="5" t="s">
        <v>13</v>
      </c>
      <c r="D22" s="3">
        <v>9</v>
      </c>
      <c r="E22" s="3">
        <f>6051.03</f>
        <v>6051.03</v>
      </c>
      <c r="F22" s="6">
        <f t="shared" si="0"/>
        <v>6.874104317509112</v>
      </c>
    </row>
    <row r="23" spans="2:6" ht="12.75">
      <c r="B23" s="3" t="s">
        <v>14</v>
      </c>
      <c r="C23" s="5" t="s">
        <v>15</v>
      </c>
      <c r="D23" s="3">
        <v>10</v>
      </c>
      <c r="E23" s="6">
        <f>SUM(E24+E25+E26)</f>
        <v>5952.200000000001</v>
      </c>
      <c r="F23" s="6">
        <f t="shared" si="0"/>
        <v>6.761831245040554</v>
      </c>
    </row>
    <row r="24" spans="2:10" ht="28.5" customHeight="1">
      <c r="B24" s="7" t="str">
        <f>(H13&amp;".")&amp;(IF(ISBLANK(I13),"",I13&amp;"."&amp;IF(ISBLANK(J13),"",J13&amp;"."&amp;IF(ISBLANK(K13),"",K13&amp;"."))))</f>
        <v>1.3.1.</v>
      </c>
      <c r="C24" s="5" t="s">
        <v>16</v>
      </c>
      <c r="D24" s="3">
        <v>11</v>
      </c>
      <c r="E24" s="6">
        <f>1331.23</f>
        <v>1331.23</v>
      </c>
      <c r="F24" s="6">
        <f t="shared" si="0"/>
        <v>1.5123068123274312</v>
      </c>
      <c r="H24" s="4">
        <v>1</v>
      </c>
      <c r="I24" s="4">
        <v>3</v>
      </c>
      <c r="J24" s="4">
        <v>3</v>
      </c>
    </row>
    <row r="25" spans="2:10" ht="39">
      <c r="B25" s="7" t="str">
        <f>(H14&amp;".")&amp;(IF(ISBLANK(I14),"",I14&amp;"."&amp;IF(ISBLANK(J14),"",J14&amp;"."&amp;IF(ISBLANK(K14),"",K14&amp;"."))))</f>
        <v>1.3.2.</v>
      </c>
      <c r="C25" s="5" t="s">
        <v>17</v>
      </c>
      <c r="D25" s="3">
        <v>12</v>
      </c>
      <c r="E25" s="3">
        <v>606.81</v>
      </c>
      <c r="F25" s="6">
        <f t="shared" si="0"/>
        <v>0.6893496216194109</v>
      </c>
      <c r="H25" s="4">
        <v>1</v>
      </c>
      <c r="I25" s="4">
        <v>3</v>
      </c>
      <c r="J25" s="4">
        <v>3</v>
      </c>
    </row>
    <row r="26" spans="2:10" ht="12.75">
      <c r="B26" s="7" t="str">
        <f>(H15&amp;".")&amp;(IF(ISBLANK(I15),"",I15&amp;"."&amp;IF(ISBLANK(J15),"",J15&amp;"."&amp;IF(ISBLANK(K15),"",K15&amp;"."))))</f>
        <v>1.3.3.</v>
      </c>
      <c r="C26" s="5" t="s">
        <v>18</v>
      </c>
      <c r="D26" s="3">
        <v>15</v>
      </c>
      <c r="E26" s="3">
        <f>3977.03+37.13</f>
        <v>4014.1600000000003</v>
      </c>
      <c r="F26" s="6">
        <f t="shared" si="0"/>
        <v>4.560174811093711</v>
      </c>
      <c r="H26" s="4">
        <v>8</v>
      </c>
      <c r="I26" s="4">
        <v>2</v>
      </c>
      <c r="J26" s="4">
        <v>1</v>
      </c>
    </row>
    <row r="27" spans="2:10" ht="12.75">
      <c r="B27" s="3" t="s">
        <v>19</v>
      </c>
      <c r="C27" s="5" t="s">
        <v>20</v>
      </c>
      <c r="D27" s="3">
        <v>16</v>
      </c>
      <c r="E27" s="3">
        <v>2779.29</v>
      </c>
      <c r="F27" s="6">
        <f t="shared" si="0"/>
        <v>3.157335096439763</v>
      </c>
      <c r="H27" s="4">
        <v>8</v>
      </c>
      <c r="I27" s="4">
        <v>2</v>
      </c>
      <c r="J27" s="4">
        <v>2</v>
      </c>
    </row>
    <row r="28" spans="2:10" ht="12.75">
      <c r="B28" s="3">
        <v>2</v>
      </c>
      <c r="C28" s="5" t="s">
        <v>21</v>
      </c>
      <c r="D28" s="3">
        <v>17</v>
      </c>
      <c r="E28" s="3">
        <v>1735.91</v>
      </c>
      <c r="F28" s="6">
        <f t="shared" si="0"/>
        <v>1.9720322698461656</v>
      </c>
      <c r="H28" s="4">
        <v>8</v>
      </c>
      <c r="I28" s="4">
        <v>2</v>
      </c>
      <c r="J28" s="4">
        <v>3</v>
      </c>
    </row>
    <row r="29" spans="2:10" ht="12.75">
      <c r="B29" s="3">
        <v>3</v>
      </c>
      <c r="C29" s="5" t="s">
        <v>22</v>
      </c>
      <c r="D29" s="3">
        <v>18</v>
      </c>
      <c r="E29" s="6">
        <v>0</v>
      </c>
      <c r="F29" s="6">
        <f t="shared" si="0"/>
        <v>0</v>
      </c>
      <c r="H29" s="4">
        <v>8</v>
      </c>
      <c r="I29" s="4">
        <v>2</v>
      </c>
      <c r="J29" s="4">
        <v>4</v>
      </c>
    </row>
    <row r="30" spans="2:6" ht="12.75">
      <c r="B30" s="3">
        <v>4</v>
      </c>
      <c r="C30" s="5" t="s">
        <v>23</v>
      </c>
      <c r="D30" s="3">
        <v>19</v>
      </c>
      <c r="E30" s="6">
        <v>0</v>
      </c>
      <c r="F30" s="6">
        <f t="shared" si="0"/>
        <v>0</v>
      </c>
    </row>
    <row r="31" spans="2:6" ht="12.75">
      <c r="B31" s="3">
        <v>5</v>
      </c>
      <c r="C31" s="5" t="s">
        <v>24</v>
      </c>
      <c r="D31" s="3">
        <v>20</v>
      </c>
      <c r="E31" s="3">
        <v>2448.03</v>
      </c>
      <c r="F31" s="6">
        <f t="shared" si="0"/>
        <v>2.781016387688019</v>
      </c>
    </row>
    <row r="32" spans="2:8" ht="12.75">
      <c r="B32" s="3">
        <v>6</v>
      </c>
      <c r="C32" s="5" t="s">
        <v>42</v>
      </c>
      <c r="D32" s="3">
        <v>21</v>
      </c>
      <c r="E32" s="3">
        <f>SUM(E14+E28+E29+E30+E31)</f>
        <v>22775.95</v>
      </c>
      <c r="F32" s="6">
        <f t="shared" si="0"/>
        <v>25.873984467168675</v>
      </c>
      <c r="G32" s="13">
        <v>22775.95</v>
      </c>
      <c r="H32" s="13"/>
    </row>
    <row r="33" spans="2:6" ht="12.75">
      <c r="B33" s="3">
        <v>7</v>
      </c>
      <c r="C33" s="5" t="s">
        <v>25</v>
      </c>
      <c r="D33" s="3">
        <v>22</v>
      </c>
      <c r="E33" s="6">
        <v>0</v>
      </c>
      <c r="F33" s="6">
        <f t="shared" si="0"/>
        <v>0</v>
      </c>
    </row>
    <row r="34" spans="2:6" ht="12.75">
      <c r="B34" s="3">
        <v>8</v>
      </c>
      <c r="C34" s="5" t="s">
        <v>43</v>
      </c>
      <c r="D34" s="3">
        <v>23</v>
      </c>
      <c r="E34" s="3">
        <v>1666.71</v>
      </c>
      <c r="F34" s="6">
        <f t="shared" si="0"/>
        <v>1.8934195346966736</v>
      </c>
    </row>
    <row r="35" spans="2:6" ht="12.75">
      <c r="B35" s="3" t="s">
        <v>26</v>
      </c>
      <c r="C35" s="5" t="s">
        <v>27</v>
      </c>
      <c r="D35" s="3">
        <v>24</v>
      </c>
      <c r="E35" s="6">
        <f>SUM(0.18*E34)</f>
        <v>300.0078</v>
      </c>
      <c r="F35" s="6">
        <f t="shared" si="0"/>
        <v>0.34081551624540124</v>
      </c>
    </row>
    <row r="36" spans="2:6" ht="12.75">
      <c r="B36" s="3" t="s">
        <v>28</v>
      </c>
      <c r="C36" s="5" t="s">
        <v>29</v>
      </c>
      <c r="D36" s="3">
        <v>25</v>
      </c>
      <c r="E36" s="6">
        <f>SUM(E34-E35)</f>
        <v>1366.7022000000002</v>
      </c>
      <c r="F36" s="6">
        <f t="shared" si="0"/>
        <v>1.5526040184512726</v>
      </c>
    </row>
    <row r="37" spans="2:6" ht="12.75">
      <c r="B37" s="7" t="str">
        <f>(H26&amp;".")&amp;(IF(ISBLANK(I26),"",I26&amp;"."&amp;IF(ISBLANK(J26),"",J26&amp;"."&amp;IF(ISBLANK(K26),"",K26&amp;"."))))</f>
        <v>8.2.1.</v>
      </c>
      <c r="C37" s="5" t="s">
        <v>30</v>
      </c>
      <c r="D37" s="3">
        <v>26</v>
      </c>
      <c r="E37" s="6">
        <v>0</v>
      </c>
      <c r="F37" s="6">
        <f t="shared" si="0"/>
        <v>0</v>
      </c>
    </row>
    <row r="38" spans="2:6" ht="12.75">
      <c r="B38" s="7" t="str">
        <f>(H27&amp;".")&amp;(IF(ISBLANK(I27),"",I27&amp;"."&amp;IF(ISBLANK(J27),"",J27&amp;"."&amp;IF(ISBLANK(K27),"",K27&amp;"."))))</f>
        <v>8.2.2.</v>
      </c>
      <c r="C38" s="5" t="s">
        <v>31</v>
      </c>
      <c r="D38" s="3">
        <v>27</v>
      </c>
      <c r="E38" s="6">
        <v>0</v>
      </c>
      <c r="F38" s="6">
        <f t="shared" si="0"/>
        <v>0</v>
      </c>
    </row>
    <row r="39" spans="2:11" ht="12.75">
      <c r="B39" s="7" t="str">
        <f>(H28&amp;".")&amp;(IF(ISBLANK(I28),"",I28&amp;"."&amp;IF(ISBLANK(J28),"",J28&amp;"."&amp;IF(ISBLANK(K28),"",K28&amp;"."))))</f>
        <v>8.2.3.</v>
      </c>
      <c r="C39" s="5" t="s">
        <v>32</v>
      </c>
      <c r="D39" s="3">
        <v>28</v>
      </c>
      <c r="E39" s="6">
        <v>1366.7</v>
      </c>
      <c r="F39" s="6">
        <f t="shared" si="0"/>
        <v>1.5526015192024671</v>
      </c>
      <c r="K39" t="s">
        <v>46</v>
      </c>
    </row>
    <row r="40" spans="2:6" ht="12.75">
      <c r="B40" s="7" t="str">
        <f>(H29&amp;".")&amp;(IF(ISBLANK(I29),"",I29&amp;"."&amp;IF(ISBLANK(J29),"",J29&amp;"."&amp;IF(ISBLANK(K29),"",K29&amp;"."))))</f>
        <v>8.2.4.</v>
      </c>
      <c r="C40" s="5" t="s">
        <v>33</v>
      </c>
      <c r="D40" s="3">
        <v>29</v>
      </c>
      <c r="E40" s="3">
        <v>0</v>
      </c>
      <c r="F40" s="6">
        <f t="shared" si="0"/>
        <v>0</v>
      </c>
    </row>
    <row r="41" spans="2:6" ht="26.25">
      <c r="B41" s="3">
        <v>9</v>
      </c>
      <c r="C41" s="5" t="s">
        <v>34</v>
      </c>
      <c r="D41" s="3">
        <v>30</v>
      </c>
      <c r="E41" s="3">
        <f>SUM(E32+E34)</f>
        <v>24442.66</v>
      </c>
      <c r="F41" s="6">
        <f>SUM(E41/$E$42)-0.006</f>
        <v>27.761404001865348</v>
      </c>
    </row>
    <row r="42" spans="2:6" ht="26.25">
      <c r="B42" s="3">
        <v>10</v>
      </c>
      <c r="C42" s="5" t="s">
        <v>63</v>
      </c>
      <c r="D42" s="3">
        <v>31</v>
      </c>
      <c r="E42" s="3">
        <v>880.2645</v>
      </c>
      <c r="F42" s="3" t="s">
        <v>51</v>
      </c>
    </row>
    <row r="43" spans="2:6" ht="12.75">
      <c r="B43" s="3">
        <v>11</v>
      </c>
      <c r="C43" s="5" t="s">
        <v>39</v>
      </c>
      <c r="D43" s="3">
        <v>32</v>
      </c>
      <c r="E43" s="3" t="s">
        <v>51</v>
      </c>
      <c r="F43" s="6">
        <f>SUM(E41/E42)-0.006</f>
        <v>27.761404001865348</v>
      </c>
    </row>
    <row r="44" spans="2:6" ht="12.75">
      <c r="B44" s="3">
        <v>12</v>
      </c>
      <c r="C44" s="5" t="s">
        <v>37</v>
      </c>
      <c r="D44" s="3">
        <v>33</v>
      </c>
      <c r="E44" s="3" t="s">
        <v>51</v>
      </c>
      <c r="F44" s="23">
        <f>SUM(F43*0.2)</f>
        <v>5.55228080037307</v>
      </c>
    </row>
    <row r="45" spans="2:6" ht="12.75">
      <c r="B45" s="3">
        <v>13</v>
      </c>
      <c r="C45" s="5" t="s">
        <v>44</v>
      </c>
      <c r="D45" s="3">
        <v>34</v>
      </c>
      <c r="E45" s="3" t="s">
        <v>51</v>
      </c>
      <c r="F45" s="23">
        <f>SUM(F43:F44)+0</f>
        <v>33.31368480223842</v>
      </c>
    </row>
    <row r="46" spans="2:6" ht="12.75">
      <c r="B46" s="13"/>
      <c r="C46" s="14"/>
      <c r="D46" s="13"/>
      <c r="E46" s="13"/>
      <c r="F46" s="28"/>
    </row>
    <row r="47" spans="2:6" ht="13.5">
      <c r="B47" s="38" t="s">
        <v>89</v>
      </c>
      <c r="C47" s="39"/>
      <c r="D47" s="31"/>
      <c r="E47" s="32" t="s">
        <v>78</v>
      </c>
      <c r="F47" s="28"/>
    </row>
    <row r="48" spans="2:3" ht="12.75">
      <c r="B48" s="30"/>
      <c r="C48" s="30"/>
    </row>
    <row r="49" spans="2:5" ht="13.5">
      <c r="B49" s="37" t="s">
        <v>35</v>
      </c>
      <c r="C49" s="37"/>
      <c r="D49" s="10"/>
      <c r="E49" s="12" t="s">
        <v>36</v>
      </c>
    </row>
  </sheetData>
  <sheetProtection/>
  <mergeCells count="11">
    <mergeCell ref="B49:C49"/>
    <mergeCell ref="C5:F5"/>
    <mergeCell ref="C8:F8"/>
    <mergeCell ref="B10:B12"/>
    <mergeCell ref="C10:C12"/>
    <mergeCell ref="D10:D12"/>
    <mergeCell ref="E10:F11"/>
    <mergeCell ref="B47:C47"/>
    <mergeCell ref="C1:F1"/>
    <mergeCell ref="C2:F2"/>
    <mergeCell ref="C3:F3"/>
  </mergeCells>
  <printOptions/>
  <pageMargins left="0.75" right="0.75" top="0.51" bottom="0.34" header="0.5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55</cp:lastModifiedBy>
  <cp:lastPrinted>2021-05-25T12:38:28Z</cp:lastPrinted>
  <dcterms:created xsi:type="dcterms:W3CDTF">1996-10-08T23:32:33Z</dcterms:created>
  <dcterms:modified xsi:type="dcterms:W3CDTF">2021-05-25T12:38:36Z</dcterms:modified>
  <cp:category/>
  <cp:version/>
  <cp:contentType/>
  <cp:contentStatus/>
</cp:coreProperties>
</file>